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50"/>
  </bookViews>
  <sheets>
    <sheet name="заг. тариф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LastItem">[1]Лист1!$A$1</definedName>
    <definedName name="ShowFil">[1]!ShowFil</definedName>
    <definedName name="st">#REF!</definedName>
    <definedName name="xff1">'[2]1.3.3. інші витрати прямі'!#REF!</definedName>
    <definedName name="xgg">'[2]1.3.3. інші витрати прямі'!#REF!</definedName>
    <definedName name="xgg1">'[2]1.3.3. інші витрати прямі'!#REF!</definedName>
    <definedName name="xxx1">'[2]1.3.3. інші витрати прямі'!#REF!</definedName>
    <definedName name="zzz1">'[2]1.3.3. інші витрати прямі'!#REF!</definedName>
    <definedName name="АвтоподборВС">#REF!</definedName>
    <definedName name="Безраб">#REF!</definedName>
    <definedName name="Встав">[3]Коригування!$W$9:$W$2131,[3]Коригування!$AF$9:$AH$2131,[3]Коригування!$AM$9:$AM$2131,[3]Коригування!$AO$9:$AO$2131,[3]Коригування!$AQ$9:$AQ$2131,[3]Коригування!$AU$9:$AU$2131,[3]Коригування!$AW$9:$AW$2131+[3]Коригування!$AY$9:$BD$2131,[3]Коригування!$BG$9:$BP$2131,[3]Коригування!$BY$9:$BY$2131,[3]Коригування!$CF$9:$CG$2131,[3]Коригування!$CJ$9:$CO$2131,[3]Коригування!$CX$9:$CY$2131,[3]Коригування!$DB$9:$DC$2131,[3]Коригування!$DJ$9:$DJ$2131,[3]Коригування!$DL$9:$DM$2131,[3]Коригування!$DO$9:$DO$2131,[3]Коригування!$DT$9:$DT$2131</definedName>
    <definedName name="Доро">#REF!</definedName>
    <definedName name="Инно">#REF!</definedName>
    <definedName name="ккк">#REF!</definedName>
    <definedName name="Мой_лист">MID(CELL("имяфайла",[4]База!$E$1),SEARCH("[",CELL("имяфайла",[4]База!$E$1)),256)&amp;"!"</definedName>
    <definedName name="Накоп">#REF!</definedName>
    <definedName name="НДС">#REF!</definedName>
    <definedName name="_xlnm.Print_Area" localSheetId="0">'заг. тариф '!$A$1:$AK$43</definedName>
    <definedName name="облік">[5]скрыть!$D$4:$D$6</definedName>
    <definedName name="облікГВП">[5]скрыть!$G$4:$G$6</definedName>
    <definedName name="Од">#REF!</definedName>
    <definedName name="Од_Б">#REF!</definedName>
    <definedName name="Од_БI">#REF!</definedName>
    <definedName name="Од_І">#REF!</definedName>
    <definedName name="Од_Н">#REF!</definedName>
    <definedName name="отклонение">'[6]Вхідні дані'!#REF!</definedName>
    <definedName name="Отсорт_Д_СВ">#REF!</definedName>
    <definedName name="пдв">'[6]Вхідні дані'!#REF!</definedName>
    <definedName name="Пенс">#REF!</definedName>
    <definedName name="поверхи">[5]скрыть!$B$4:$B$9</definedName>
    <definedName name="ппп">#REF!</definedName>
    <definedName name="РЕГ">#REF!</definedName>
    <definedName name="Регіон">#REF!</definedName>
    <definedName name="рр">#REF!</definedName>
    <definedName name="Соц">#REF!</definedName>
    <definedName name="Список_компах">OFFSET(#REF!,,,COUNTA(#REF!),1)</definedName>
    <definedName name="Тело_СТ">#REF!</definedName>
    <definedName name="Уз">#REF!</definedName>
    <definedName name="Уз_б">#REF!</definedName>
    <definedName name="Уз_і">#REF!</definedName>
    <definedName name="Уз_н">#REF!</definedName>
    <definedName name="Уп">#REF!</definedName>
    <definedName name="Уп_б">#REF!</definedName>
    <definedName name="Уп_і">#REF!</definedName>
    <definedName name="Уп_н">#REF!</definedName>
    <definedName name="УХ">#REF!</definedName>
    <definedName name="ухват">#REF!</definedName>
    <definedName name="філії">[7]Лист1!$C$4:$C$11</definedName>
    <definedName name="чапельник">#REF!</definedName>
    <definedName name="Черта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J42" i="1" l="1"/>
  <c r="AK42" i="1" s="1"/>
  <c r="AH45" i="1"/>
  <c r="AB45" i="1"/>
  <c r="Z33" i="1" s="1"/>
  <c r="V45" i="1"/>
  <c r="AH44" i="1"/>
  <c r="AB44" i="1"/>
  <c r="W44" i="1"/>
  <c r="O44" i="1"/>
  <c r="AE42" i="1"/>
  <c r="AD42" i="1"/>
  <c r="AA42" i="1"/>
  <c r="X42" i="1"/>
  <c r="U42" i="1"/>
  <c r="R42" i="1"/>
  <c r="S42" i="1" s="1"/>
  <c r="N42" i="1"/>
  <c r="L42" i="1"/>
  <c r="F42" i="1"/>
  <c r="AJ41" i="1"/>
  <c r="AK41" i="1" s="1"/>
  <c r="AF41" i="1"/>
  <c r="AG41" i="1" s="1"/>
  <c r="AD41" i="1"/>
  <c r="AE41" i="1" s="1"/>
  <c r="Z41" i="1"/>
  <c r="X41" i="1"/>
  <c r="Y41" i="1" s="1"/>
  <c r="U41" i="1"/>
  <c r="T41" i="1"/>
  <c r="S41" i="1"/>
  <c r="R41" i="1"/>
  <c r="K41" i="1" s="1"/>
  <c r="N41" i="1"/>
  <c r="M41" i="1"/>
  <c r="L41" i="1"/>
  <c r="J41" i="1"/>
  <c r="F41" i="1"/>
  <c r="AJ40" i="1"/>
  <c r="AK40" i="1" s="1"/>
  <c r="AD40" i="1"/>
  <c r="AE40" i="1" s="1"/>
  <c r="AA40" i="1"/>
  <c r="X40" i="1"/>
  <c r="U40" i="1"/>
  <c r="S40" i="1"/>
  <c r="R40" i="1"/>
  <c r="N40" i="1"/>
  <c r="L40" i="1"/>
  <c r="F40" i="1"/>
  <c r="AJ39" i="1"/>
  <c r="AK39" i="1" s="1"/>
  <c r="AF39" i="1"/>
  <c r="AG39" i="1" s="1"/>
  <c r="AD39" i="1"/>
  <c r="AE39" i="1" s="1"/>
  <c r="AA39" i="1"/>
  <c r="Y39" i="1"/>
  <c r="X39" i="1"/>
  <c r="U39" i="1"/>
  <c r="S39" i="1"/>
  <c r="R39" i="1"/>
  <c r="N39" i="1"/>
  <c r="L39" i="1"/>
  <c r="F39" i="1"/>
  <c r="E39" i="1"/>
  <c r="AK38" i="1"/>
  <c r="AJ38" i="1"/>
  <c r="AE38" i="1"/>
  <c r="AD38" i="1"/>
  <c r="AA38" i="1"/>
  <c r="X38" i="1"/>
  <c r="Y38" i="1" s="1"/>
  <c r="U38" i="1"/>
  <c r="T38" i="1"/>
  <c r="S38" i="1"/>
  <c r="R38" i="1"/>
  <c r="N38" i="1"/>
  <c r="K38" i="1"/>
  <c r="J38" i="1"/>
  <c r="F38" i="1"/>
  <c r="AJ37" i="1"/>
  <c r="AK37" i="1" s="1"/>
  <c r="AF37" i="1"/>
  <c r="AG37" i="1" s="1"/>
  <c r="AD37" i="1"/>
  <c r="AE37" i="1" s="1"/>
  <c r="Z37" i="1"/>
  <c r="X37" i="1"/>
  <c r="Y37" i="1" s="1"/>
  <c r="U37" i="1"/>
  <c r="T37" i="1"/>
  <c r="S37" i="1"/>
  <c r="R37" i="1"/>
  <c r="K37" i="1" s="1"/>
  <c r="N37" i="1"/>
  <c r="M37" i="1"/>
  <c r="L37" i="1"/>
  <c r="J37" i="1"/>
  <c r="F37" i="1"/>
  <c r="AJ36" i="1"/>
  <c r="AD36" i="1"/>
  <c r="AE36" i="1" s="1"/>
  <c r="Z36" i="1"/>
  <c r="AA36" i="1" s="1"/>
  <c r="X36" i="1"/>
  <c r="Y36" i="1" s="1"/>
  <c r="R36" i="1"/>
  <c r="S36" i="1" s="1"/>
  <c r="M36" i="1"/>
  <c r="N36" i="1" s="1"/>
  <c r="L36" i="1"/>
  <c r="F36" i="1"/>
  <c r="AJ35" i="1"/>
  <c r="X35" i="1"/>
  <c r="X43" i="1" s="1"/>
  <c r="X44" i="1" s="1"/>
  <c r="L35" i="1"/>
  <c r="AJ34" i="1"/>
  <c r="AD34" i="1"/>
  <c r="AE34" i="1" s="1"/>
  <c r="Z34" i="1"/>
  <c r="AA34" i="1" s="1"/>
  <c r="X34" i="1"/>
  <c r="Y34" i="1" s="1"/>
  <c r="R34" i="1"/>
  <c r="S34" i="1" s="1"/>
  <c r="M34" i="1"/>
  <c r="N34" i="1" s="1"/>
  <c r="L34" i="1"/>
  <c r="F34" i="1"/>
  <c r="AJ33" i="1"/>
  <c r="AK33" i="1" s="1"/>
  <c r="AF33" i="1"/>
  <c r="AG33" i="1" s="1"/>
  <c r="AD33" i="1"/>
  <c r="X33" i="1"/>
  <c r="Y33" i="1" s="1"/>
  <c r="T33" i="1"/>
  <c r="U33" i="1" s="1"/>
  <c r="R33" i="1"/>
  <c r="S33" i="1" s="1"/>
  <c r="M33" i="1"/>
  <c r="N33" i="1" s="1"/>
  <c r="L33" i="1"/>
  <c r="F33" i="1"/>
  <c r="AJ32" i="1"/>
  <c r="AK32" i="1" s="1"/>
  <c r="AF32" i="1"/>
  <c r="AG32" i="1" s="1"/>
  <c r="AE32" i="1"/>
  <c r="AD32" i="1"/>
  <c r="Z32" i="1"/>
  <c r="AA32" i="1" s="1"/>
  <c r="X32" i="1"/>
  <c r="Y32" i="1" s="1"/>
  <c r="T32" i="1"/>
  <c r="U32" i="1" s="1"/>
  <c r="R32" i="1"/>
  <c r="N32" i="1"/>
  <c r="M32" i="1"/>
  <c r="J32" i="1"/>
  <c r="D32" i="1"/>
  <c r="F32" i="1" s="1"/>
  <c r="AK31" i="1"/>
  <c r="AJ31" i="1"/>
  <c r="AG31" i="1"/>
  <c r="AF31" i="1"/>
  <c r="AE31" i="1"/>
  <c r="AD31" i="1"/>
  <c r="AA31" i="1"/>
  <c r="Z31" i="1"/>
  <c r="Y31" i="1"/>
  <c r="X31" i="1"/>
  <c r="U31" i="1"/>
  <c r="T31" i="1"/>
  <c r="S31" i="1"/>
  <c r="R31" i="1"/>
  <c r="M31" i="1"/>
  <c r="K31" i="1"/>
  <c r="J31" i="1"/>
  <c r="L31" i="1" s="1"/>
  <c r="D31" i="1"/>
  <c r="F31" i="1" s="1"/>
  <c r="AJ30" i="1"/>
  <c r="AK30" i="1" s="1"/>
  <c r="AF30" i="1"/>
  <c r="AG30" i="1" s="1"/>
  <c r="AD30" i="1"/>
  <c r="Z30" i="1"/>
  <c r="AA30" i="1" s="1"/>
  <c r="X30" i="1"/>
  <c r="Y30" i="1" s="1"/>
  <c r="T30" i="1"/>
  <c r="U30" i="1" s="1"/>
  <c r="R30" i="1"/>
  <c r="N30" i="1"/>
  <c r="M30" i="1"/>
  <c r="J30" i="1"/>
  <c r="L30" i="1" s="1"/>
  <c r="E30" i="1"/>
  <c r="D30" i="1"/>
  <c r="F30" i="1" s="1"/>
  <c r="AK29" i="1"/>
  <c r="AJ29" i="1"/>
  <c r="AG29" i="1"/>
  <c r="AF29" i="1"/>
  <c r="AE29" i="1"/>
  <c r="AD29" i="1"/>
  <c r="AA29" i="1"/>
  <c r="Z29" i="1"/>
  <c r="Y29" i="1"/>
  <c r="X29" i="1"/>
  <c r="U29" i="1"/>
  <c r="T29" i="1"/>
  <c r="S29" i="1"/>
  <c r="R29" i="1"/>
  <c r="M29" i="1"/>
  <c r="K29" i="1"/>
  <c r="J29" i="1"/>
  <c r="L29" i="1" s="1"/>
  <c r="F29" i="1"/>
  <c r="D29" i="1"/>
  <c r="AJ28" i="1"/>
  <c r="AK28" i="1" s="1"/>
  <c r="AF28" i="1"/>
  <c r="AG28" i="1" s="1"/>
  <c r="AD28" i="1"/>
  <c r="Z28" i="1"/>
  <c r="AA28" i="1" s="1"/>
  <c r="X28" i="1"/>
  <c r="Y28" i="1" s="1"/>
  <c r="T28" i="1"/>
  <c r="U28" i="1" s="1"/>
  <c r="R28" i="1"/>
  <c r="N28" i="1"/>
  <c r="M28" i="1"/>
  <c r="J28" i="1"/>
  <c r="E28" i="1"/>
  <c r="D28" i="1"/>
  <c r="F28" i="1" s="1"/>
  <c r="AK27" i="1"/>
  <c r="AJ27" i="1"/>
  <c r="AG27" i="1"/>
  <c r="AF27" i="1"/>
  <c r="AE27" i="1"/>
  <c r="AD27" i="1"/>
  <c r="AA27" i="1"/>
  <c r="Z27" i="1"/>
  <c r="Y27" i="1"/>
  <c r="X27" i="1"/>
  <c r="U27" i="1"/>
  <c r="T27" i="1"/>
  <c r="S27" i="1"/>
  <c r="R27" i="1"/>
  <c r="M27" i="1"/>
  <c r="K27" i="1"/>
  <c r="J27" i="1"/>
  <c r="L27" i="1" s="1"/>
  <c r="D27" i="1"/>
  <c r="F27" i="1" s="1"/>
  <c r="AJ26" i="1"/>
  <c r="AF26" i="1"/>
  <c r="AD26" i="1"/>
  <c r="Z26" i="1"/>
  <c r="X26" i="1"/>
  <c r="T26" i="1"/>
  <c r="R26" i="1"/>
  <c r="N26" i="1"/>
  <c r="M26" i="1"/>
  <c r="L26" i="1"/>
  <c r="J26" i="1"/>
  <c r="E26" i="1"/>
  <c r="D26" i="1"/>
  <c r="F26" i="1" s="1"/>
  <c r="M25" i="1"/>
  <c r="AJ24" i="1"/>
  <c r="AK24" i="1" s="1"/>
  <c r="AF24" i="1"/>
  <c r="AG24" i="1" s="1"/>
  <c r="AE24" i="1"/>
  <c r="AD24" i="1"/>
  <c r="Z24" i="1"/>
  <c r="AA24" i="1" s="1"/>
  <c r="X24" i="1"/>
  <c r="Y24" i="1" s="1"/>
  <c r="T24" i="1"/>
  <c r="U24" i="1" s="1"/>
  <c r="R24" i="1"/>
  <c r="N24" i="1"/>
  <c r="M24" i="1"/>
  <c r="E24" i="1"/>
  <c r="D24" i="1"/>
  <c r="F24" i="1" s="1"/>
  <c r="AK23" i="1"/>
  <c r="AJ23" i="1"/>
  <c r="AG23" i="1"/>
  <c r="AF23" i="1"/>
  <c r="AE23" i="1"/>
  <c r="AD23" i="1"/>
  <c r="AA23" i="1"/>
  <c r="Z23" i="1"/>
  <c r="Y23" i="1"/>
  <c r="X23" i="1"/>
  <c r="U23" i="1"/>
  <c r="T23" i="1"/>
  <c r="S23" i="1"/>
  <c r="R23" i="1"/>
  <c r="M23" i="1"/>
  <c r="K23" i="1"/>
  <c r="J23" i="1"/>
  <c r="L23" i="1" s="1"/>
  <c r="F23" i="1"/>
  <c r="D23" i="1"/>
  <c r="AJ22" i="1"/>
  <c r="AF22" i="1"/>
  <c r="AD22" i="1"/>
  <c r="Z22" i="1"/>
  <c r="X22" i="1"/>
  <c r="T22" i="1"/>
  <c r="R22" i="1"/>
  <c r="N22" i="1"/>
  <c r="M22" i="1"/>
  <c r="J22" i="1"/>
  <c r="E22" i="1"/>
  <c r="D22" i="1"/>
  <c r="F22" i="1" s="1"/>
  <c r="M21" i="1"/>
  <c r="D21" i="1"/>
  <c r="F21" i="1" s="1"/>
  <c r="AK20" i="1"/>
  <c r="AJ20" i="1"/>
  <c r="AF20" i="1"/>
  <c r="AG20" i="1" s="1"/>
  <c r="AE20" i="1"/>
  <c r="AD20" i="1"/>
  <c r="Z20" i="1"/>
  <c r="AA20" i="1" s="1"/>
  <c r="X20" i="1"/>
  <c r="Y20" i="1" s="1"/>
  <c r="T20" i="1"/>
  <c r="U20" i="1" s="1"/>
  <c r="R20" i="1"/>
  <c r="N20" i="1"/>
  <c r="M20" i="1"/>
  <c r="E20" i="1"/>
  <c r="D20" i="1"/>
  <c r="F20" i="1" s="1"/>
  <c r="AK19" i="1"/>
  <c r="AJ19" i="1"/>
  <c r="AG19" i="1"/>
  <c r="AF19" i="1"/>
  <c r="AE19" i="1"/>
  <c r="AD19" i="1"/>
  <c r="AA19" i="1"/>
  <c r="Z19" i="1"/>
  <c r="Y19" i="1"/>
  <c r="X19" i="1"/>
  <c r="U19" i="1"/>
  <c r="T19" i="1"/>
  <c r="S19" i="1"/>
  <c r="R19" i="1"/>
  <c r="M19" i="1"/>
  <c r="K19" i="1"/>
  <c r="J19" i="1"/>
  <c r="L19" i="1" s="1"/>
  <c r="F19" i="1"/>
  <c r="D19" i="1"/>
  <c r="AK18" i="1"/>
  <c r="AJ18" i="1"/>
  <c r="AF18" i="1"/>
  <c r="AG18" i="1" s="1"/>
  <c r="AE18" i="1"/>
  <c r="AD18" i="1"/>
  <c r="Z18" i="1"/>
  <c r="AA18" i="1" s="1"/>
  <c r="X18" i="1"/>
  <c r="Y18" i="1" s="1"/>
  <c r="T18" i="1"/>
  <c r="U18" i="1" s="1"/>
  <c r="S18" i="1"/>
  <c r="R18" i="1"/>
  <c r="M18" i="1"/>
  <c r="N18" i="1" s="1"/>
  <c r="K18" i="1"/>
  <c r="D18" i="1"/>
  <c r="F18" i="1" s="1"/>
  <c r="AG17" i="1"/>
  <c r="AD17" i="1"/>
  <c r="Z17" i="1"/>
  <c r="AA17" i="1" s="1"/>
  <c r="X17" i="1"/>
  <c r="Y17" i="1" s="1"/>
  <c r="T17" i="1"/>
  <c r="U17" i="1" s="1"/>
  <c r="R17" i="1"/>
  <c r="S17" i="1" s="1"/>
  <c r="M17" i="1"/>
  <c r="N17" i="1" s="1"/>
  <c r="L17" i="1"/>
  <c r="F17" i="1"/>
  <c r="AJ16" i="1"/>
  <c r="AK16" i="1" s="1"/>
  <c r="AG16" i="1"/>
  <c r="AD16" i="1"/>
  <c r="X16" i="1"/>
  <c r="Y16" i="1" s="1"/>
  <c r="T16" i="1"/>
  <c r="U16" i="1" s="1"/>
  <c r="R16" i="1"/>
  <c r="S16" i="1" s="1"/>
  <c r="M16" i="1"/>
  <c r="N16" i="1" s="1"/>
  <c r="L16" i="1"/>
  <c r="F16" i="1"/>
  <c r="AG15" i="1"/>
  <c r="AD15" i="1"/>
  <c r="Z15" i="1"/>
  <c r="AA15" i="1" s="1"/>
  <c r="X15" i="1"/>
  <c r="Y15" i="1" s="1"/>
  <c r="T15" i="1"/>
  <c r="U15" i="1" s="1"/>
  <c r="R15" i="1"/>
  <c r="S15" i="1" s="1"/>
  <c r="M15" i="1"/>
  <c r="N15" i="1" s="1"/>
  <c r="L15" i="1"/>
  <c r="F15" i="1"/>
  <c r="AJ14" i="1"/>
  <c r="AK14" i="1" s="1"/>
  <c r="AF14" i="1"/>
  <c r="AG14" i="1" s="1"/>
  <c r="AD14" i="1"/>
  <c r="X14" i="1"/>
  <c r="Y14" i="1" s="1"/>
  <c r="T14" i="1"/>
  <c r="U14" i="1" s="1"/>
  <c r="R14" i="1"/>
  <c r="S14" i="1" s="1"/>
  <c r="M14" i="1"/>
  <c r="N14" i="1" s="1"/>
  <c r="L14" i="1"/>
  <c r="F14" i="1"/>
  <c r="AK13" i="1"/>
  <c r="AJ13" i="1"/>
  <c r="AG13" i="1"/>
  <c r="AF13" i="1"/>
  <c r="AE13" i="1"/>
  <c r="AD13" i="1"/>
  <c r="AA13" i="1"/>
  <c r="Z13" i="1"/>
  <c r="Y13" i="1"/>
  <c r="X13" i="1"/>
  <c r="U13" i="1"/>
  <c r="T13" i="1"/>
  <c r="S13" i="1"/>
  <c r="R13" i="1"/>
  <c r="M13" i="1"/>
  <c r="N13" i="1" s="1"/>
  <c r="K13" i="1"/>
  <c r="J13" i="1"/>
  <c r="L13" i="1" s="1"/>
  <c r="D13" i="1"/>
  <c r="F13" i="1" s="1"/>
  <c r="AK12" i="1"/>
  <c r="AJ12" i="1"/>
  <c r="AF12" i="1"/>
  <c r="AG12" i="1" s="1"/>
  <c r="AE12" i="1"/>
  <c r="AD12" i="1"/>
  <c r="Z12" i="1"/>
  <c r="AA12" i="1" s="1"/>
  <c r="X12" i="1"/>
  <c r="Y12" i="1" s="1"/>
  <c r="T12" i="1"/>
  <c r="U12" i="1" s="1"/>
  <c r="R12" i="1"/>
  <c r="S12" i="1" s="1"/>
  <c r="N12" i="1"/>
  <c r="M12" i="1"/>
  <c r="J12" i="1"/>
  <c r="E12" i="1"/>
  <c r="D12" i="1"/>
  <c r="F12" i="1" s="1"/>
  <c r="AK11" i="1"/>
  <c r="AJ11" i="1"/>
  <c r="AG11" i="1"/>
  <c r="AF11" i="1"/>
  <c r="AE11" i="1"/>
  <c r="AD11" i="1"/>
  <c r="AA11" i="1"/>
  <c r="Z11" i="1"/>
  <c r="Y11" i="1"/>
  <c r="X11" i="1"/>
  <c r="U11" i="1"/>
  <c r="T11" i="1"/>
  <c r="S11" i="1"/>
  <c r="R11" i="1"/>
  <c r="M11" i="1"/>
  <c r="N11" i="1" s="1"/>
  <c r="K11" i="1"/>
  <c r="J11" i="1"/>
  <c r="L11" i="1" s="1"/>
  <c r="D11" i="1"/>
  <c r="D10" i="1" s="1"/>
  <c r="F10" i="1" s="1"/>
  <c r="AF10" i="1"/>
  <c r="AG10" i="1" s="1"/>
  <c r="T10" i="1"/>
  <c r="U10" i="1" s="1"/>
  <c r="AK9" i="1"/>
  <c r="AK35" i="1" s="1"/>
  <c r="AK43" i="1" s="1"/>
  <c r="AJ9" i="1"/>
  <c r="AG9" i="1"/>
  <c r="AF9" i="1"/>
  <c r="AF35" i="1" s="1"/>
  <c r="AG35" i="1" s="1"/>
  <c r="AE9" i="1"/>
  <c r="AE35" i="1" s="1"/>
  <c r="AE43" i="1" s="1"/>
  <c r="AD9" i="1"/>
  <c r="AD35" i="1" s="1"/>
  <c r="AA9" i="1"/>
  <c r="Z9" i="1"/>
  <c r="Z35" i="1" s="1"/>
  <c r="AA35" i="1" s="1"/>
  <c r="Y9" i="1"/>
  <c r="Y35" i="1" s="1"/>
  <c r="X9" i="1"/>
  <c r="U9" i="1"/>
  <c r="T9" i="1"/>
  <c r="T35" i="1" s="1"/>
  <c r="U35" i="1" s="1"/>
  <c r="S9" i="1"/>
  <c r="R9" i="1"/>
  <c r="R35" i="1" s="1"/>
  <c r="M9" i="1"/>
  <c r="M35" i="1" s="1"/>
  <c r="N35" i="1" s="1"/>
  <c r="K9" i="1"/>
  <c r="J9" i="1"/>
  <c r="J35" i="1" s="1"/>
  <c r="D9" i="1"/>
  <c r="D35" i="1" s="1"/>
  <c r="K16" i="1" l="1"/>
  <c r="AE16" i="1"/>
  <c r="AA33" i="1"/>
  <c r="E33" i="1"/>
  <c r="R10" i="1"/>
  <c r="S10" i="1" s="1"/>
  <c r="X10" i="1"/>
  <c r="Y10" i="1" s="1"/>
  <c r="AD10" i="1"/>
  <c r="AJ10" i="1"/>
  <c r="AK10" i="1" s="1"/>
  <c r="Z14" i="1"/>
  <c r="E15" i="1"/>
  <c r="AE15" i="1"/>
  <c r="AJ15" i="1"/>
  <c r="AK15" i="1" s="1"/>
  <c r="Z16" i="1"/>
  <c r="E17" i="1"/>
  <c r="AE17" i="1"/>
  <c r="AJ17" i="1"/>
  <c r="AK17" i="1" s="1"/>
  <c r="K33" i="1"/>
  <c r="K34" i="1"/>
  <c r="AK34" i="1"/>
  <c r="K36" i="1"/>
  <c r="AK36" i="1"/>
  <c r="K39" i="1"/>
  <c r="R43" i="1"/>
  <c r="S35" i="1"/>
  <c r="AD43" i="1"/>
  <c r="AD44" i="1" s="1"/>
  <c r="F11" i="1"/>
  <c r="L12" i="1"/>
  <c r="F35" i="1"/>
  <c r="D43" i="1"/>
  <c r="F9" i="1"/>
  <c r="S22" i="1"/>
  <c r="K22" i="1"/>
  <c r="R21" i="1"/>
  <c r="Y22" i="1"/>
  <c r="X21" i="1"/>
  <c r="Y21" i="1" s="1"/>
  <c r="AE22" i="1"/>
  <c r="AE21" i="1" s="1"/>
  <c r="AD21" i="1"/>
  <c r="AK22" i="1"/>
  <c r="AK21" i="1" s="1"/>
  <c r="AJ21" i="1"/>
  <c r="N25" i="1"/>
  <c r="U26" i="1"/>
  <c r="T25" i="1"/>
  <c r="U25" i="1" s="1"/>
  <c r="AA26" i="1"/>
  <c r="Z25" i="1"/>
  <c r="AA25" i="1" s="1"/>
  <c r="AG26" i="1"/>
  <c r="AF25" i="1"/>
  <c r="AG25" i="1" s="1"/>
  <c r="N27" i="1"/>
  <c r="E27" i="1"/>
  <c r="S28" i="1"/>
  <c r="K28" i="1"/>
  <c r="AE28" i="1"/>
  <c r="K35" i="1"/>
  <c r="N31" i="1"/>
  <c r="E31" i="1"/>
  <c r="S32" i="1"/>
  <c r="K32" i="1"/>
  <c r="AJ43" i="1"/>
  <c r="AA37" i="1"/>
  <c r="E37" i="1"/>
  <c r="AA41" i="1"/>
  <c r="E41" i="1"/>
  <c r="Y42" i="1"/>
  <c r="K42" i="1"/>
  <c r="Y43" i="1"/>
  <c r="E9" i="1"/>
  <c r="J43" i="1"/>
  <c r="Q35" i="1"/>
  <c r="L9" i="1"/>
  <c r="N9" i="1"/>
  <c r="M10" i="1"/>
  <c r="E11" i="1"/>
  <c r="K12" i="1"/>
  <c r="E13" i="1"/>
  <c r="K14" i="1"/>
  <c r="AE14" i="1"/>
  <c r="AE10" i="1" s="1"/>
  <c r="E18" i="1"/>
  <c r="J18" i="1"/>
  <c r="N19" i="1"/>
  <c r="E19" i="1"/>
  <c r="J20" i="1"/>
  <c r="S20" i="1"/>
  <c r="K20" i="1"/>
  <c r="N21" i="1"/>
  <c r="L22" i="1"/>
  <c r="U22" i="1"/>
  <c r="T21" i="1"/>
  <c r="U21" i="1" s="1"/>
  <c r="AA22" i="1"/>
  <c r="Z21" i="1"/>
  <c r="AA21" i="1" s="1"/>
  <c r="AG22" i="1"/>
  <c r="AF21" i="1"/>
  <c r="AG21" i="1" s="1"/>
  <c r="N23" i="1"/>
  <c r="E23" i="1"/>
  <c r="J24" i="1"/>
  <c r="S24" i="1"/>
  <c r="K24" i="1"/>
  <c r="D25" i="1"/>
  <c r="F25" i="1" s="1"/>
  <c r="Q26" i="1"/>
  <c r="S26" i="1"/>
  <c r="K26" i="1"/>
  <c r="R25" i="1"/>
  <c r="Y26" i="1"/>
  <c r="X25" i="1"/>
  <c r="Y25" i="1" s="1"/>
  <c r="AE26" i="1"/>
  <c r="AD25" i="1"/>
  <c r="AK26" i="1"/>
  <c r="AJ25" i="1"/>
  <c r="L28" i="1"/>
  <c r="N29" i="1"/>
  <c r="E29" i="1"/>
  <c r="Q30" i="1"/>
  <c r="S30" i="1"/>
  <c r="K30" i="1"/>
  <c r="AE30" i="1"/>
  <c r="E32" i="1"/>
  <c r="L32" i="1"/>
  <c r="E35" i="1"/>
  <c r="Y40" i="1"/>
  <c r="K40" i="1"/>
  <c r="T36" i="1"/>
  <c r="T34" i="1"/>
  <c r="AF42" i="1"/>
  <c r="AF40" i="1"/>
  <c r="AF38" i="1"/>
  <c r="AG38" i="1" s="1"/>
  <c r="AF36" i="1"/>
  <c r="AG36" i="1" s="1"/>
  <c r="AF34" i="1"/>
  <c r="AG34" i="1" s="1"/>
  <c r="AE33" i="1"/>
  <c r="Q37" i="1"/>
  <c r="E38" i="1"/>
  <c r="Q41" i="1"/>
  <c r="L38" i="1"/>
  <c r="K10" i="1" l="1"/>
  <c r="K15" i="1"/>
  <c r="AA14" i="1"/>
  <c r="Z10" i="1"/>
  <c r="AA10" i="1" s="1"/>
  <c r="E14" i="1"/>
  <c r="K17" i="1"/>
  <c r="AA16" i="1"/>
  <c r="E16" i="1"/>
  <c r="E42" i="1"/>
  <c r="AG42" i="1"/>
  <c r="U36" i="1"/>
  <c r="E36" i="1"/>
  <c r="J25" i="1"/>
  <c r="K25" i="1"/>
  <c r="S25" i="1"/>
  <c r="Q24" i="1"/>
  <c r="L24" i="1"/>
  <c r="L18" i="1"/>
  <c r="Q18" i="1"/>
  <c r="J10" i="1"/>
  <c r="E10" i="1"/>
  <c r="N10" i="1"/>
  <c r="J44" i="1"/>
  <c r="Q44" i="1" s="1"/>
  <c r="L43" i="1"/>
  <c r="Q39" i="1"/>
  <c r="Q43" i="1"/>
  <c r="Q34" i="1"/>
  <c r="Q40" i="1"/>
  <c r="Q33" i="1"/>
  <c r="Q31" i="1"/>
  <c r="Q27" i="1"/>
  <c r="Q14" i="1"/>
  <c r="Q42" i="1"/>
  <c r="Q36" i="1"/>
  <c r="Q29" i="1"/>
  <c r="Q23" i="1"/>
  <c r="Q17" i="1"/>
  <c r="Q16" i="1"/>
  <c r="Q15" i="1"/>
  <c r="Q9" i="1"/>
  <c r="Q19" i="1"/>
  <c r="Q13" i="1"/>
  <c r="Q11" i="1"/>
  <c r="A1" i="1"/>
  <c r="Q38" i="1"/>
  <c r="AJ44" i="1"/>
  <c r="Q32" i="1"/>
  <c r="E25" i="1"/>
  <c r="Q22" i="1"/>
  <c r="AF43" i="1"/>
  <c r="Z43" i="1"/>
  <c r="T43" i="1"/>
  <c r="D44" i="1"/>
  <c r="F43" i="1"/>
  <c r="M43" i="1"/>
  <c r="Q12" i="1"/>
  <c r="E40" i="1"/>
  <c r="AG40" i="1"/>
  <c r="U34" i="1"/>
  <c r="E34" i="1"/>
  <c r="AK25" i="1"/>
  <c r="AE25" i="1"/>
  <c r="E21" i="1"/>
  <c r="Q20" i="1"/>
  <c r="L20" i="1"/>
  <c r="Q28" i="1"/>
  <c r="J21" i="1"/>
  <c r="S21" i="1"/>
  <c r="K21" i="1"/>
  <c r="R44" i="1"/>
  <c r="K43" i="1"/>
  <c r="S43" i="1"/>
  <c r="N43" i="1" l="1"/>
  <c r="E43" i="1"/>
  <c r="M44" i="1"/>
  <c r="Z44" i="1"/>
  <c r="AA43" i="1"/>
  <c r="Q10" i="1"/>
  <c r="L10" i="1"/>
  <c r="L21" i="1"/>
  <c r="Q21" i="1"/>
  <c r="T44" i="1"/>
  <c r="U43" i="1"/>
  <c r="AF44" i="1"/>
  <c r="AG43" i="1"/>
  <c r="L25" i="1"/>
  <c r="Q25" i="1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B19" authorId="0" shape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додати втв</t>
        </r>
      </text>
    </comment>
  </commentList>
</comments>
</file>

<file path=xl/sharedStrings.xml><?xml version="1.0" encoding="utf-8"?>
<sst xmlns="http://schemas.openxmlformats.org/spreadsheetml/2006/main" count="148" uniqueCount="93">
  <si>
    <t>без ПДВ</t>
  </si>
  <si>
    <t>Стаття витрат</t>
  </si>
  <si>
    <t>од.вим.</t>
  </si>
  <si>
    <t>Усього</t>
  </si>
  <si>
    <t>теплової енергії для потреб населення</t>
  </si>
  <si>
    <t xml:space="preserve"> теплової енергії для  потреб релігійних організацій</t>
  </si>
  <si>
    <t xml:space="preserve"> теплової енергії для  потреб бюджетних установ</t>
  </si>
  <si>
    <t xml:space="preserve">базовий період, тис.грн. </t>
  </si>
  <si>
    <t xml:space="preserve">базовий період, грн./Гкал </t>
  </si>
  <si>
    <t>передбачено діючим тарифом, тис.грн</t>
  </si>
  <si>
    <t>передбачено діючим тарифом, тис.Гкал</t>
  </si>
  <si>
    <t xml:space="preserve"> плановий період, тис.грн</t>
  </si>
  <si>
    <t xml:space="preserve"> плановий період, грн/Гкал</t>
  </si>
  <si>
    <t xml:space="preserve">базовий період, тис.грн </t>
  </si>
  <si>
    <t>базовий період, грн/Гкал</t>
  </si>
  <si>
    <t>передбачено діючим тарифом, грн/Гкал</t>
  </si>
  <si>
    <t>Питома вага витрати  в структурі тарифу</t>
  </si>
  <si>
    <t xml:space="preserve"> плановий період, тис.грн </t>
  </si>
  <si>
    <t xml:space="preserve">базовий період, грн/Гкал </t>
  </si>
  <si>
    <t>базовий період, тис.грн</t>
  </si>
  <si>
    <t>базовий період , Грн/Гкал</t>
  </si>
  <si>
    <t>Виробнича собівартість, у  т.ч.:</t>
  </si>
  <si>
    <t>тис. грн</t>
  </si>
  <si>
    <t>1.1</t>
  </si>
  <si>
    <t>прямі матеріальні витрати, у т.ч.:</t>
  </si>
  <si>
    <t>1.1.1</t>
  </si>
  <si>
    <t>паливо</t>
  </si>
  <si>
    <t>1.1.2</t>
  </si>
  <si>
    <t>електроенергія</t>
  </si>
  <si>
    <t>1.1.3</t>
  </si>
  <si>
    <t>покупна теплова енергія *</t>
  </si>
  <si>
    <t>1.1.4</t>
  </si>
  <si>
    <t>собівартість теплової енергії власних ТЕЦ, ТЕС, АЕС, когенераційних установок, у тому числі:</t>
  </si>
  <si>
    <t>1.1.4.1</t>
  </si>
  <si>
    <t>1.1.4.2</t>
  </si>
  <si>
    <t>1.1.4.3</t>
  </si>
  <si>
    <t>решта витрат</t>
  </si>
  <si>
    <t>вода для технологічних потреб та водовідведення</t>
  </si>
  <si>
    <t>1.1.5</t>
  </si>
  <si>
    <t>матеріали, запасні  частини та інші матеріальні ресурси</t>
  </si>
  <si>
    <t>1.2</t>
  </si>
  <si>
    <t>прямі витрати на оплату праці</t>
  </si>
  <si>
    <t>1.3</t>
  </si>
  <si>
    <t>інші прямі витрати, у т.ч.:</t>
  </si>
  <si>
    <t>1.3.1</t>
  </si>
  <si>
    <t xml:space="preserve"> відрахування  на соціальні заходи</t>
  </si>
  <si>
    <t>1.3.2</t>
  </si>
  <si>
    <t xml:space="preserve"> амортизаційні відрахування</t>
  </si>
  <si>
    <t>1.3.3</t>
  </si>
  <si>
    <t xml:space="preserve"> інші прямі витрати</t>
  </si>
  <si>
    <t>1.4</t>
  </si>
  <si>
    <t>загальновиробничі витрати, у т.ч.:</t>
  </si>
  <si>
    <t>1.4.1</t>
  </si>
  <si>
    <t>витрати на оплату праці</t>
  </si>
  <si>
    <t>1.4.2</t>
  </si>
  <si>
    <t>відрахування  на соціальні заходи</t>
  </si>
  <si>
    <t>1.4.3</t>
  </si>
  <si>
    <t>інші витрати</t>
  </si>
  <si>
    <t>Адміністративні витрати, у т.ч.:</t>
  </si>
  <si>
    <t>2.1</t>
  </si>
  <si>
    <t>2.2</t>
  </si>
  <si>
    <t>відрахування на соціальні заходи</t>
  </si>
  <si>
    <t>2.3</t>
  </si>
  <si>
    <t>3</t>
  </si>
  <si>
    <t>Інші операційні витрати**</t>
  </si>
  <si>
    <t>4</t>
  </si>
  <si>
    <t>Фінансові витрати</t>
  </si>
  <si>
    <t>5</t>
  </si>
  <si>
    <t>Повна собівартість**</t>
  </si>
  <si>
    <t>6</t>
  </si>
  <si>
    <t>Витрати на покриття втрат</t>
  </si>
  <si>
    <t>Розрахунковий прибуток, усього **, у т.ч.:</t>
  </si>
  <si>
    <t>7.1</t>
  </si>
  <si>
    <t>податок на прибуток</t>
  </si>
  <si>
    <t>7.2</t>
  </si>
  <si>
    <t xml:space="preserve"> дивіденди</t>
  </si>
  <si>
    <t>7.3</t>
  </si>
  <si>
    <t xml:space="preserve"> резервний фонд (капітал)</t>
  </si>
  <si>
    <t>7.4</t>
  </si>
  <si>
    <t>на розвиток виробництва (виробничі інвестиції)</t>
  </si>
  <si>
    <t>7.5</t>
  </si>
  <si>
    <t xml:space="preserve"> інше використання  прибутку</t>
  </si>
  <si>
    <t>Вартість виробництва теплової енергії за відповідними тарифами</t>
  </si>
  <si>
    <t>Тарифи на виробництво теплової енергії</t>
  </si>
  <si>
    <t>грн/Гкал</t>
  </si>
  <si>
    <t>Реалізація  теплової енергії власним споживачам</t>
  </si>
  <si>
    <t>Гкал</t>
  </si>
  <si>
    <t>теплової енергії для  потреб інших споживачів</t>
  </si>
  <si>
    <t xml:space="preserve"> скориго-ваний тариф, грн/Гкал </t>
  </si>
  <si>
    <t xml:space="preserve"> </t>
  </si>
  <si>
    <t xml:space="preserve">        Порівняння структури діючого та скоригованого тарифу на теплову енергію </t>
  </si>
  <si>
    <t xml:space="preserve">         без ПДВ</t>
  </si>
  <si>
    <t>ДКП "Луцьктепло"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</si>
</sst>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4" fontId="0" fillId="2" borderId="0" xfId="0" applyNumberFormat="1" applyFill="1"/>
    <xf numFmtId="0" fontId="0" fillId="2" borderId="0" xfId="0" applyFill="1"/>
    <xf numFmtId="2" fontId="0" fillId="2" borderId="0" xfId="1" applyNumberFormat="1" applyFont="1" applyFill="1" applyProtection="1"/>
    <xf numFmtId="0" fontId="1" fillId="2" borderId="0" xfId="1" applyNumberFormat="1" applyFill="1" applyBorder="1" applyAlignment="1" applyProtection="1"/>
    <xf numFmtId="0" fontId="1" fillId="2" borderId="0" xfId="1" applyNumberFormat="1" applyFill="1" applyBorder="1" applyAlignment="1" applyProtection="1">
      <alignment horizontal="center"/>
    </xf>
    <xf numFmtId="49" fontId="1" fillId="2" borderId="0" xfId="1" applyNumberFormat="1" applyFill="1" applyProtection="1"/>
    <xf numFmtId="0" fontId="1" fillId="2" borderId="0" xfId="1" applyFill="1" applyProtection="1"/>
    <xf numFmtId="0" fontId="4" fillId="2" borderId="1" xfId="1" applyFont="1" applyFill="1" applyBorder="1" applyAlignment="1" applyProtection="1">
      <alignment vertical="top"/>
    </xf>
    <xf numFmtId="0" fontId="4" fillId="2" borderId="1" xfId="1" applyFont="1" applyFill="1" applyBorder="1" applyAlignment="1" applyProtection="1">
      <alignment horizontal="center" vertical="top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vertical="center" wrapText="1"/>
    </xf>
    <xf numFmtId="49" fontId="5" fillId="2" borderId="2" xfId="1" applyNumberFormat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49" fontId="5" fillId="2" borderId="2" xfId="1" applyNumberFormat="1" applyFont="1" applyFill="1" applyBorder="1" applyAlignment="1" applyProtection="1">
      <alignment horizontal="right" vertical="center" wrapText="1"/>
    </xf>
    <xf numFmtId="0" fontId="5" fillId="2" borderId="2" xfId="1" applyFont="1" applyFill="1" applyBorder="1" applyAlignment="1" applyProtection="1">
      <alignment vertical="center" wrapText="1"/>
    </xf>
    <xf numFmtId="4" fontId="9" fillId="2" borderId="2" xfId="1" applyNumberFormat="1" applyFont="1" applyFill="1" applyBorder="1" applyAlignment="1" applyProtection="1">
      <alignment horizontal="center" vertical="center" wrapText="1"/>
    </xf>
    <xf numFmtId="4" fontId="9" fillId="2" borderId="0" xfId="1" applyNumberFormat="1" applyFont="1" applyFill="1" applyBorder="1" applyAlignment="1" applyProtection="1">
      <alignment horizontal="center" vertical="center" wrapText="1"/>
    </xf>
    <xf numFmtId="0" fontId="0" fillId="2" borderId="0" xfId="0" applyFill="1" applyBorder="1"/>
    <xf numFmtId="4" fontId="9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2" fillId="2" borderId="0" xfId="0" applyNumberFormat="1" applyFont="1" applyFill="1"/>
    <xf numFmtId="49" fontId="10" fillId="2" borderId="2" xfId="1" applyNumberFormat="1" applyFont="1" applyFill="1" applyBorder="1" applyAlignment="1" applyProtection="1">
      <alignment horizontal="right" vertical="center" wrapText="1"/>
    </xf>
    <xf numFmtId="0" fontId="10" fillId="2" borderId="2" xfId="1" applyFont="1" applyFill="1" applyBorder="1" applyAlignment="1" applyProtection="1">
      <alignment vertical="center" wrapText="1"/>
    </xf>
    <xf numFmtId="0" fontId="11" fillId="2" borderId="2" xfId="1" applyFont="1" applyFill="1" applyBorder="1" applyAlignment="1" applyProtection="1">
      <alignment horizontal="center" vertical="center" wrapText="1"/>
    </xf>
    <xf numFmtId="4" fontId="12" fillId="2" borderId="2" xfId="1" applyNumberFormat="1" applyFont="1" applyFill="1" applyBorder="1" applyAlignment="1" applyProtection="1">
      <alignment horizontal="center" vertical="center" wrapText="1"/>
    </xf>
    <xf numFmtId="0" fontId="13" fillId="2" borderId="0" xfId="1" applyFont="1" applyFill="1" applyAlignment="1" applyProtection="1">
      <alignment horizontal="justify" wrapText="1"/>
      <protection locked="0"/>
    </xf>
    <xf numFmtId="0" fontId="14" fillId="2" borderId="0" xfId="1" applyFont="1" applyFill="1" applyAlignment="1">
      <alignment horizontal="justify" vertical="top" wrapText="1"/>
    </xf>
    <xf numFmtId="0" fontId="13" fillId="2" borderId="0" xfId="1" applyFont="1" applyFill="1"/>
    <xf numFmtId="0" fontId="0" fillId="0" borderId="0" xfId="0" applyFill="1"/>
    <xf numFmtId="0" fontId="0" fillId="3" borderId="0" xfId="0" applyFill="1"/>
    <xf numFmtId="0" fontId="0" fillId="4" borderId="0" xfId="0" applyFill="1"/>
    <xf numFmtId="0" fontId="10" fillId="2" borderId="2" xfId="1" applyFont="1" applyFill="1" applyBorder="1" applyAlignment="1" applyProtection="1">
      <alignment horizontal="center" vertical="center" wrapText="1"/>
    </xf>
    <xf numFmtId="4" fontId="17" fillId="2" borderId="2" xfId="1" applyNumberFormat="1" applyFont="1" applyFill="1" applyBorder="1" applyAlignment="1" applyProtection="1">
      <alignment horizontal="center" vertical="center" wrapText="1"/>
    </xf>
    <xf numFmtId="4" fontId="18" fillId="2" borderId="2" xfId="1" applyNumberFormat="1" applyFont="1" applyFill="1" applyBorder="1" applyAlignment="1" applyProtection="1">
      <alignment horizontal="center" vertical="center" wrapText="1"/>
    </xf>
    <xf numFmtId="4" fontId="17" fillId="2" borderId="2" xfId="1" applyNumberFormat="1" applyFont="1" applyFill="1" applyBorder="1" applyAlignment="1" applyProtection="1">
      <alignment horizontal="center" vertical="center" wrapText="1"/>
      <protection locked="0"/>
    </xf>
    <xf numFmtId="4" fontId="18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>
      <alignment horizontal="center"/>
    </xf>
    <xf numFmtId="49" fontId="10" fillId="2" borderId="7" xfId="1" applyNumberFormat="1" applyFont="1" applyFill="1" applyBorder="1" applyAlignment="1" applyProtection="1">
      <alignment horizontal="right" vertical="center" wrapText="1"/>
    </xf>
    <xf numFmtId="0" fontId="10" fillId="2" borderId="7" xfId="1" applyFont="1" applyFill="1" applyBorder="1" applyAlignment="1" applyProtection="1">
      <alignment vertical="center" wrapText="1"/>
    </xf>
    <xf numFmtId="0" fontId="11" fillId="2" borderId="7" xfId="1" applyFont="1" applyFill="1" applyBorder="1" applyAlignment="1" applyProtection="1">
      <alignment horizontal="center" vertical="center" wrapText="1"/>
    </xf>
    <xf numFmtId="4" fontId="12" fillId="2" borderId="7" xfId="1" applyNumberFormat="1" applyFont="1" applyFill="1" applyBorder="1" applyAlignment="1" applyProtection="1">
      <alignment horizontal="center" vertical="center" wrapText="1"/>
    </xf>
    <xf numFmtId="4" fontId="9" fillId="2" borderId="7" xfId="1" applyNumberFormat="1" applyFont="1" applyFill="1" applyBorder="1" applyAlignment="1" applyProtection="1">
      <alignment horizontal="center" vertical="center" wrapText="1"/>
    </xf>
    <xf numFmtId="4" fontId="12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Alignment="1" applyProtection="1"/>
    <xf numFmtId="0" fontId="19" fillId="0" borderId="0" xfId="0" applyFont="1" applyAlignment="1">
      <alignment horizontal="left" vertical="center"/>
    </xf>
    <xf numFmtId="0" fontId="20" fillId="2" borderId="1" xfId="1" applyFont="1" applyFill="1" applyBorder="1" applyAlignment="1" applyProtection="1"/>
    <xf numFmtId="0" fontId="20" fillId="2" borderId="1" xfId="1" applyFont="1" applyFill="1" applyBorder="1" applyAlignment="1" applyProtection="1">
      <alignment horizontal="center"/>
    </xf>
    <xf numFmtId="0" fontId="14" fillId="2" borderId="0" xfId="1" applyFont="1" applyFill="1" applyAlignment="1" applyProtection="1">
      <alignment horizontal="center" wrapText="1"/>
      <protection locked="0"/>
    </xf>
    <xf numFmtId="49" fontId="0" fillId="2" borderId="0" xfId="1" applyNumberFormat="1" applyFont="1" applyFill="1" applyAlignment="1" applyProtection="1">
      <alignment horizontal="center"/>
    </xf>
    <xf numFmtId="49" fontId="1" fillId="2" borderId="0" xfId="1" applyNumberFormat="1" applyFill="1" applyAlignment="1" applyProtection="1">
      <alignment horizontal="center"/>
    </xf>
    <xf numFmtId="49" fontId="5" fillId="2" borderId="2" xfId="1" applyNumberFormat="1" applyFont="1" applyFill="1" applyBorder="1" applyAlignment="1" applyProtection="1">
      <alignment vertical="center" wrapText="1"/>
    </xf>
    <xf numFmtId="0" fontId="6" fillId="2" borderId="2" xfId="1" applyFont="1" applyFill="1" applyBorder="1" applyAlignment="1" applyProtection="1">
      <alignment horizontal="center" vertical="center" wrapText="1"/>
    </xf>
    <xf numFmtId="0" fontId="7" fillId="2" borderId="2" xfId="1" applyFont="1" applyFill="1" applyBorder="1" applyAlignment="1" applyProtection="1">
      <alignment horizontal="center" vertical="center" wrapText="1"/>
    </xf>
    <xf numFmtId="0" fontId="7" fillId="2" borderId="3" xfId="1" applyFont="1" applyFill="1" applyBorder="1" applyAlignment="1" applyProtection="1">
      <alignment horizontal="center" vertical="center" wrapText="1"/>
    </xf>
    <xf numFmtId="0" fontId="7" fillId="2" borderId="4" xfId="1" applyFont="1" applyFill="1" applyBorder="1" applyAlignment="1" applyProtection="1">
      <alignment horizontal="center" vertical="center" wrapText="1"/>
    </xf>
    <xf numFmtId="0" fontId="7" fillId="2" borderId="5" xfId="1" applyFont="1" applyFill="1" applyBorder="1" applyAlignment="1" applyProtection="1">
      <alignment horizontal="center" vertical="center" wrapText="1"/>
    </xf>
    <xf numFmtId="0" fontId="14" fillId="2" borderId="0" xfId="1" applyFont="1" applyFill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iadna\Sum_pok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2;&#1086;&#1088;&#1080;&#1075;&#1091;&#1074;&#1072;&#1085;&#1085;&#1103;%20%2016.01.2018/&#1057;&#1090;&#1088;&#1091;&#1082;&#1090;&#1091;&#1088;&#1080;,%20&#1090;&#1072;&#1088;&#1080;&#1092;&#1080;,%20&#1072;&#1076;&#1084;&#1110;&#1085;,%20&#1047;&#1042;&#1042;,%20&#1084;&#1072;&#1090;&#1077;&#1088;%20&#1072;&#1085;&#1103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4;&#1041;&#1065;&#1048;&#1045;%20&#1044;&#1054;&#1050;&#1059;&#1052;&#1045;&#1053;&#1058;&#1067;%202014\&#1059;&#1055;&#1056;&#1040;&#1042;&#1051;&#1030;&#1053;&#1053;&#1071;%20&#1060;&#1054;&#1056;&#1052;&#1059;&#1042;&#1040;&#1053;&#1053;&#1071;%20&#1058;&#1040;&#1056;&#1048;&#1060;&#1030;&#1042;\&#1041;&#1040;&#1047;&#1048;%20&#1044;&#1040;&#1053;&#1048;&#1061;\&#1050;&#1054;&#1056;&#1048;&#1043;&#1059;&#1042;&#1040;&#1053;&#1053;&#1071;%20&#1058;&#1040;&#1056;&#1048;&#1060;&#1030;&#1042;%20&#1041;&#1070;&#1044;&#1046;&#1045;&#1058;%20&#1030;&#1053;&#1064;&#1030;\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ubina\Desktop\&#1058;&#1072;&#1088;&#1080;&#1092;&#1080;%20%20&#1073;&#1077;&#1088;&#1077;&#1079;&#1077;&#1085;&#1100;%202014\&#1063;&#1091;&#1075;&#1091;&#1111;&#1074;&#1090;&#1077;&#1087;&#1083;&#1086;\&#1050;&#1058;_%20&#1058;&#1056;&#1048;%20&#1050;&#1040;&#1058;&#1045;&#1043;&#1054;&#1056;&#1030;&#1031;%20&#1089;&#1090;&#1088;&#1091;&#1082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4;&#1077;&#1088;&#1077;&#1078;&#1072;\Users\&#1057;&#1077;&#1088;&#1075;&#1077;&#1081;&#1095;&#1080;&#1082;%20&#1048;%20&#1043;\AppData\Local\Microsoft\Windows\Temporary%20Internet%20Files\Content.IE5\Q6I5L08X\&#1096;&#1072;&#1073;&#1083;&#1086;&#1085;&#1099;%20&#1053;&#1086;&#1074;&#1072;&#1103;%20&#1087;&#1072;&#1087;&#1082;&#1072;\&#1043;&#1083;&#1080;&#1085;&#1097;&#1080;&#1082;&#1086;&#1074;&#1072;%2016%2005%202014%20&#1053;&#1086;&#1074;&#1072;&#1103;%20&#1087;&#1072;&#1087;&#1082;&#1072;\reestr_budynkiv_16_05_201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2\MyDocs\&#1082;&#1072;&#1093;&#1086;&#1074;&#1082;&#1072;\Tarif_Teplo_Shablon_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\&#1050;&#1054;&#1056;&#1048;&#1043;&#1059;&#1042;&#1040;&#1053;&#1053;&#1071;%20&#1041;&#1077;&#1088;&#1077;&#1079;&#1077;&#1085;&#1100;%202014\&#1055;&#1056;&#1054;&#1042;&#1045;&#1056;&#1045;&#1053;&#1054;%20&#1044;&#1051;&#1071;%20&#1057;&#1042;&#1054;&#1044;&#1040;\&#1053;&#1040;%20&#1047;&#1040;&#1052;&#1045;&#1053;&#1059;\&#1050;&#1088;&#1080;&#1084;\&#1044;&#1078;&#1072;&#1085;&#1082;&#1086;&#1081;&#1089;&#1100;&#1082;&#1072;%20&#1092;&#1110;&#1083;&#1110;&#1103;\133_&#1044;&#1078;&#1072;&#1085;&#1082;&#1086;&#1081;&#1089;&#1100;&#1082;&#1072;%20&#1092;&#1110;&#1083;&#1110;&#1103;%20%20(&#1089;.&#1057;&#1086;&#1074;&#1077;&#1090;&#1089;&#1100;&#1082;&#1077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Ini"/>
      <sheetName val="Ëčńň1"/>
      <sheetName val="Sum_pok"/>
      <sheetName val="Sum_pok.xls"/>
      <sheetName val="#REF!"/>
      <sheetName val="січ-лют."/>
      <sheetName val="430 сыч-лютий"/>
      <sheetName val="бер"/>
      <sheetName val="430 бер"/>
      <sheetName val="січ-бер"/>
      <sheetName val="430 сыч-бер"/>
    </sheetNames>
    <definedNames>
      <definedName name="ShowFil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6д послуга населення"/>
      <sheetName val="на сайт діагр"/>
      <sheetName val="Д8_послсуга"/>
      <sheetName val="Річний план"/>
      <sheetName val="тариф на теплову енергію"/>
      <sheetName val="заг. тариф правильний"/>
      <sheetName val="Виробництво (2)"/>
      <sheetName val="транспортування (2)"/>
      <sheetName val="постачання (2)"/>
      <sheetName val="Д3_послуга"/>
      <sheetName val="тариф на послугу опалення"/>
      <sheetName val="тариф на послугу з гвп відомче"/>
      <sheetName val="тариф на послугу ГВП (насел (2"/>
      <sheetName val="тариф на послугу ГВП (бюдж.)"/>
      <sheetName val="тариф на послугу ГВП (інші)"/>
      <sheetName val="1.3.3. інші витрати прямі"/>
      <sheetName val="1.1.6. Матеріали запчастини"/>
      <sheetName val="1.1.6. Матеріали запчастини (2"/>
      <sheetName val="ЗВВ всього"/>
      <sheetName val="Адмін. всього"/>
      <sheetName val="ЗВВ збут"/>
      <sheetName val="Адмін Збут."/>
      <sheetName val="Витрати на збут послуг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E8">
            <v>411622.94300000009</v>
          </cell>
          <cell r="I8">
            <v>596618.79288000008</v>
          </cell>
          <cell r="L8">
            <v>312290.08500000008</v>
          </cell>
          <cell r="P8">
            <v>453691.58985251287</v>
          </cell>
          <cell r="R8">
            <v>52.177999999999997</v>
          </cell>
          <cell r="V8">
            <v>134.45883796585221</v>
          </cell>
          <cell r="X8">
            <v>67158.062000000005</v>
          </cell>
          <cell r="AB8">
            <v>91210.146102514613</v>
          </cell>
          <cell r="AC8">
            <v>1603.1539618107684</v>
          </cell>
          <cell r="AD8">
            <v>32122.617999999999</v>
          </cell>
          <cell r="AH8">
            <v>51582.598087006729</v>
          </cell>
          <cell r="AI8">
            <v>1603.2909039117249</v>
          </cell>
        </row>
        <row r="10">
          <cell r="E10">
            <v>210324</v>
          </cell>
          <cell r="L10">
            <v>135276.505</v>
          </cell>
          <cell r="P10">
            <v>353950.21</v>
          </cell>
          <cell r="R10">
            <v>44.338000000000001</v>
          </cell>
          <cell r="V10">
            <v>90.28</v>
          </cell>
          <cell r="X10">
            <v>48574.13</v>
          </cell>
          <cell r="AB10">
            <v>77102.25</v>
          </cell>
          <cell r="AC10">
            <v>1355.1867071136789</v>
          </cell>
          <cell r="AD10">
            <v>26429.026999999998</v>
          </cell>
          <cell r="AH10">
            <v>43590.03</v>
          </cell>
          <cell r="AI10">
            <v>1354.8658111861052</v>
          </cell>
        </row>
        <row r="11">
          <cell r="E11">
            <v>21188.108</v>
          </cell>
          <cell r="L11">
            <v>17768.939999999999</v>
          </cell>
          <cell r="P11">
            <v>33534.256408818612</v>
          </cell>
          <cell r="R11">
            <v>3.7850000000000001</v>
          </cell>
          <cell r="V11">
            <v>15.002584633240096</v>
          </cell>
          <cell r="X11">
            <v>2350.5630000000001</v>
          </cell>
          <cell r="AB11">
            <v>4790.866283955469</v>
          </cell>
          <cell r="AC11">
            <v>84.206599724074977</v>
          </cell>
          <cell r="AD11">
            <v>1064.82</v>
          </cell>
          <cell r="AH11">
            <v>2709.1747225926783</v>
          </cell>
          <cell r="AI11">
            <v>84.206599724074991</v>
          </cell>
        </row>
        <row r="12">
          <cell r="E12">
            <v>630.44099999999992</v>
          </cell>
          <cell r="L12">
            <v>615.88099999999997</v>
          </cell>
          <cell r="P12">
            <v>991.43</v>
          </cell>
          <cell r="R12">
            <v>0</v>
          </cell>
          <cell r="V12">
            <v>0</v>
          </cell>
          <cell r="X12">
            <v>0</v>
          </cell>
          <cell r="AB12">
            <v>0</v>
          </cell>
          <cell r="AD12">
            <v>14.56</v>
          </cell>
          <cell r="AH12">
            <v>14.73</v>
          </cell>
          <cell r="AI12">
            <v>0.45783802853017835</v>
          </cell>
        </row>
        <row r="17">
          <cell r="E17">
            <v>385.83200000000005</v>
          </cell>
          <cell r="L17">
            <v>332.23</v>
          </cell>
          <cell r="P17">
            <v>1074.7646955385337</v>
          </cell>
          <cell r="R17">
            <v>5.2999999999999999E-2</v>
          </cell>
          <cell r="V17">
            <v>0.48082915896698192</v>
          </cell>
          <cell r="X17">
            <v>37.424999999999997</v>
          </cell>
          <cell r="AB17">
            <v>153.54608971401447</v>
          </cell>
          <cell r="AC17">
            <v>2.6988008742898786</v>
          </cell>
          <cell r="AD17">
            <v>16.123999999999999</v>
          </cell>
          <cell r="AH17">
            <v>86.828385588484551</v>
          </cell>
          <cell r="AI17">
            <v>2.6988008742898786</v>
          </cell>
        </row>
        <row r="18">
          <cell r="E18">
            <v>127901.841</v>
          </cell>
          <cell r="L18">
            <v>112384.06200000001</v>
          </cell>
          <cell r="P18">
            <v>3535.976011707055</v>
          </cell>
          <cell r="R18">
            <v>0.21099999999999999</v>
          </cell>
          <cell r="V18">
            <v>1.5819280060968177</v>
          </cell>
          <cell r="X18">
            <v>12308.602999999999</v>
          </cell>
          <cell r="AB18">
            <v>505.1666585011198</v>
          </cell>
          <cell r="AC18">
            <v>8.8790552866842791</v>
          </cell>
          <cell r="AD18">
            <v>3208.9650000000001</v>
          </cell>
          <cell r="AH18">
            <v>285.66540178572893</v>
          </cell>
          <cell r="AI18">
            <v>8.8790552866842791</v>
          </cell>
        </row>
        <row r="19">
          <cell r="E19">
            <v>21859.134000000002</v>
          </cell>
          <cell r="L19">
            <v>19215.916000000001</v>
          </cell>
          <cell r="P19">
            <v>39356.695012881348</v>
          </cell>
          <cell r="R19">
            <v>2.6259999999999999</v>
          </cell>
          <cell r="V19">
            <v>17.607432251281338</v>
          </cell>
          <cell r="X19">
            <v>1882.4</v>
          </cell>
          <cell r="AB19">
            <v>5622.6880622153085</v>
          </cell>
          <cell r="AC19">
            <v>98.827104528868574</v>
          </cell>
          <cell r="AD19">
            <v>758.19200000000001</v>
          </cell>
          <cell r="AH19">
            <v>3179.5594926520621</v>
          </cell>
          <cell r="AI19">
            <v>98.827104528868588</v>
          </cell>
        </row>
        <row r="21">
          <cell r="E21">
            <v>4786.3969999999999</v>
          </cell>
          <cell r="L21">
            <v>4208.3</v>
          </cell>
          <cell r="P21">
            <v>8658.4720859075078</v>
          </cell>
          <cell r="R21">
            <v>0.57999999999999996</v>
          </cell>
          <cell r="V21">
            <v>3.8736347298046607</v>
          </cell>
          <cell r="X21">
            <v>411.68599999999998</v>
          </cell>
          <cell r="AB21">
            <v>1236.9912569773076</v>
          </cell>
          <cell r="AD21">
            <v>165.83099999999999</v>
          </cell>
          <cell r="AH21">
            <v>699.50302238538006</v>
          </cell>
        </row>
        <row r="22">
          <cell r="E22">
            <v>2467.3939999999993</v>
          </cell>
          <cell r="L22">
            <v>2190.0859999999998</v>
          </cell>
          <cell r="P22">
            <v>1400.2305215558299</v>
          </cell>
          <cell r="R22">
            <v>0.27800000000000002</v>
          </cell>
          <cell r="V22">
            <v>0.62643634167963713</v>
          </cell>
          <cell r="X22">
            <v>199.57499999999999</v>
          </cell>
          <cell r="AB22">
            <v>200.04371391766122</v>
          </cell>
          <cell r="AD22">
            <v>77.454999999999998</v>
          </cell>
          <cell r="AH22">
            <v>113.12220818482905</v>
          </cell>
        </row>
        <row r="23">
          <cell r="E23">
            <v>21062.07</v>
          </cell>
          <cell r="L23">
            <v>19421.715</v>
          </cell>
          <cell r="P23">
            <v>10026.472508680012</v>
          </cell>
          <cell r="R23">
            <v>0.157</v>
          </cell>
          <cell r="V23">
            <v>4.4856519420174106</v>
          </cell>
          <cell r="X23">
            <v>1294.548</v>
          </cell>
          <cell r="AB23">
            <v>1432.4304228856984</v>
          </cell>
          <cell r="AC23">
            <v>25.177094935101429</v>
          </cell>
          <cell r="AD23">
            <v>345.65</v>
          </cell>
          <cell r="AH23">
            <v>810.02141649227156</v>
          </cell>
        </row>
        <row r="25">
          <cell r="E25">
            <v>85.542000000000002</v>
          </cell>
          <cell r="L25">
            <v>74.983999999999995</v>
          </cell>
          <cell r="P25">
            <v>501.56829488742471</v>
          </cell>
          <cell r="R25">
            <v>0.01</v>
          </cell>
          <cell r="V25">
            <v>0.22439205753253824</v>
          </cell>
          <cell r="X25">
            <v>7.4950000000000001</v>
          </cell>
          <cell r="AB25">
            <v>71.656475807386229</v>
          </cell>
          <cell r="AD25">
            <v>3.0529999999999999</v>
          </cell>
          <cell r="AH25">
            <v>40.520837247656516</v>
          </cell>
        </row>
        <row r="26">
          <cell r="E26">
            <v>18.876799747590088</v>
          </cell>
          <cell r="L26">
            <v>16.550999999999998</v>
          </cell>
          <cell r="P26">
            <v>110.34224732551175</v>
          </cell>
          <cell r="R26">
            <v>3.7997475900915035E-3</v>
          </cell>
          <cell r="V26">
            <v>4.936501003456184E-2</v>
          </cell>
          <cell r="X26">
            <v>1.651</v>
          </cell>
          <cell r="AB26">
            <v>15.764027863419479</v>
          </cell>
          <cell r="AD26">
            <v>0.67100000000000004</v>
          </cell>
          <cell r="AH26">
            <v>8.9143598010341947</v>
          </cell>
        </row>
        <row r="27">
          <cell r="E27">
            <v>913.30720025240987</v>
          </cell>
          <cell r="L27">
            <v>784.91499999999996</v>
          </cell>
          <cell r="P27">
            <v>551.17206521099831</v>
          </cell>
          <cell r="R27">
            <v>0.13620025240990849</v>
          </cell>
          <cell r="V27">
            <v>0.24658383519818269</v>
          </cell>
          <cell r="X27">
            <v>89.986000000000004</v>
          </cell>
          <cell r="AB27">
            <v>78.743110677208037</v>
          </cell>
          <cell r="AD27">
            <v>38.270000000000003</v>
          </cell>
          <cell r="AH27">
            <v>44.528240276595561</v>
          </cell>
        </row>
        <row r="28">
          <cell r="E28">
            <v>6095.8209999999999</v>
          </cell>
          <cell r="L28">
            <v>5356.6769999999997</v>
          </cell>
          <cell r="P28">
            <v>9553.87242353689</v>
          </cell>
          <cell r="R28">
            <v>0.72</v>
          </cell>
          <cell r="V28">
            <v>4.2742197072125361</v>
          </cell>
          <cell r="X28">
            <v>526.85</v>
          </cell>
          <cell r="AB28">
            <v>1364.9124858214591</v>
          </cell>
          <cell r="AC28">
            <v>23.990366781238279</v>
          </cell>
          <cell r="AD28">
            <v>211.57400000000001</v>
          </cell>
          <cell r="AH28">
            <v>771.84087093444009</v>
          </cell>
          <cell r="AI28">
            <v>23.990366781238279</v>
          </cell>
        </row>
        <row r="29">
          <cell r="E29">
            <v>3673.3220000000001</v>
          </cell>
          <cell r="L29">
            <v>3231.2139999999999</v>
          </cell>
          <cell r="P29">
            <v>6899.8419718368614</v>
          </cell>
          <cell r="R29">
            <v>0.44400000000000001</v>
          </cell>
          <cell r="V29">
            <v>3.0868572684749593</v>
          </cell>
          <cell r="X29">
            <v>315.25700000000001</v>
          </cell>
          <cell r="AB29">
            <v>985.7448414690698</v>
          </cell>
          <cell r="AD29">
            <v>126.407</v>
          </cell>
          <cell r="AH29">
            <v>557.42632942559351</v>
          </cell>
        </row>
        <row r="30">
          <cell r="E30">
            <v>758.62</v>
          </cell>
          <cell r="L30">
            <v>667.36900000000003</v>
          </cell>
          <cell r="P30">
            <v>1517.9635999513321</v>
          </cell>
          <cell r="R30">
            <v>9.1999999999999998E-2</v>
          </cell>
          <cell r="V30">
            <v>0.67910786811002255</v>
          </cell>
          <cell r="X30">
            <v>65.096000000000004</v>
          </cell>
          <cell r="AB30">
            <v>216.8636317030745</v>
          </cell>
          <cell r="AC30">
            <v>3.8117008380482176</v>
          </cell>
          <cell r="AD30">
            <v>26.062999999999999</v>
          </cell>
          <cell r="AH30">
            <v>122.63366047748339</v>
          </cell>
        </row>
        <row r="31">
          <cell r="E31">
            <v>1663.8789999999997</v>
          </cell>
          <cell r="L31">
            <v>1458.0939999999996</v>
          </cell>
          <cell r="P31">
            <v>1136.0668517486947</v>
          </cell>
          <cell r="R31">
            <v>0.18399999999999997</v>
          </cell>
          <cell r="V31">
            <v>0.50825457062755441</v>
          </cell>
          <cell r="X31">
            <v>146.49700000000001</v>
          </cell>
          <cell r="AB31">
            <v>162.30401264931467</v>
          </cell>
          <cell r="AC31">
            <v>2.8527343943083592</v>
          </cell>
          <cell r="AD31">
            <v>59.104000000000013</v>
          </cell>
          <cell r="AH31">
            <v>91.780881031363108</v>
          </cell>
        </row>
        <row r="36">
          <cell r="P36">
            <v>3049.4390243902435</v>
          </cell>
          <cell r="Q36">
            <v>7.667330706228987</v>
          </cell>
          <cell r="R36">
            <v>0</v>
          </cell>
          <cell r="S36">
            <v>0</v>
          </cell>
          <cell r="V36">
            <v>1.3658536585365855</v>
          </cell>
        </row>
        <row r="37">
          <cell r="I37">
            <v>671.91487804878011</v>
          </cell>
          <cell r="P37">
            <v>548.89902439024354</v>
          </cell>
          <cell r="Q37">
            <v>1.378319527121217</v>
          </cell>
          <cell r="R37">
            <v>0</v>
          </cell>
          <cell r="S37">
            <v>0</v>
          </cell>
          <cell r="V37">
            <v>0.24585365853658536</v>
          </cell>
          <cell r="AB37">
            <v>78.42</v>
          </cell>
          <cell r="AH37">
            <v>44.35</v>
          </cell>
        </row>
        <row r="38">
          <cell r="P38">
            <v>0</v>
          </cell>
          <cell r="Q38">
            <v>0</v>
          </cell>
        </row>
        <row r="39">
          <cell r="P39">
            <v>0</v>
          </cell>
          <cell r="Q39">
            <v>0</v>
          </cell>
        </row>
        <row r="40">
          <cell r="I40">
            <v>3060.91</v>
          </cell>
          <cell r="L40">
            <v>0</v>
          </cell>
          <cell r="P40">
            <v>2500.54</v>
          </cell>
          <cell r="Q40">
            <v>6.2890111791077699</v>
          </cell>
          <cell r="R40">
            <v>0</v>
          </cell>
          <cell r="S40">
            <v>0</v>
          </cell>
          <cell r="V40">
            <v>1.1200000000000001</v>
          </cell>
          <cell r="X40">
            <v>0</v>
          </cell>
          <cell r="AB40">
            <v>357.24</v>
          </cell>
          <cell r="AD40">
            <v>0</v>
          </cell>
          <cell r="AH40">
            <v>202.01</v>
          </cell>
        </row>
      </sheetData>
      <sheetData sheetId="7">
        <row r="10">
          <cell r="C10">
            <v>24350.96009</v>
          </cell>
          <cell r="G10">
            <v>33959.67</v>
          </cell>
          <cell r="J10">
            <v>20118.045718379446</v>
          </cell>
          <cell r="M10">
            <v>27742.55057549983</v>
          </cell>
          <cell r="O10">
            <v>4.9023790356252981</v>
          </cell>
          <cell r="R10">
            <v>12.411486268752563</v>
          </cell>
          <cell r="T10">
            <v>2885.2872743543089</v>
          </cell>
          <cell r="W10">
            <v>3963.4351381693236</v>
          </cell>
          <cell r="X10">
            <v>69.663266814578506</v>
          </cell>
          <cell r="Y10">
            <v>1342.7247182306194</v>
          </cell>
          <cell r="AB10">
            <v>2241.2728000620932</v>
          </cell>
          <cell r="AC10">
            <v>69.663266814578506</v>
          </cell>
        </row>
        <row r="12">
          <cell r="C12">
            <v>3361.0709999999999</v>
          </cell>
          <cell r="J12">
            <v>2776.8178252851517</v>
          </cell>
          <cell r="M12">
            <v>3650.1578130595885</v>
          </cell>
          <cell r="O12">
            <v>0.67665685240947548</v>
          </cell>
          <cell r="R12">
            <v>1.633010759132508</v>
          </cell>
          <cell r="T12">
            <v>398.24529910357677</v>
          </cell>
          <cell r="W12">
            <v>521.47922364859983</v>
          </cell>
          <cell r="X12">
            <v>9.165772878541727</v>
          </cell>
          <cell r="Y12">
            <v>185.33121875886195</v>
          </cell>
          <cell r="AB12">
            <v>294.88995253267899</v>
          </cell>
          <cell r="AC12">
            <v>9.165772878541727</v>
          </cell>
        </row>
        <row r="14">
          <cell r="C14">
            <v>2991.444</v>
          </cell>
          <cell r="J14">
            <v>2471.4428890500426</v>
          </cell>
          <cell r="M14">
            <v>10.579196734029594</v>
          </cell>
          <cell r="O14">
            <v>0.60224288067678755</v>
          </cell>
          <cell r="R14">
            <v>4.7329301839607301E-3</v>
          </cell>
          <cell r="T14">
            <v>354.44907606283834</v>
          </cell>
          <cell r="W14">
            <v>1.5113952826777393</v>
          </cell>
          <cell r="X14">
            <v>2.6565019779308564E-2</v>
          </cell>
          <cell r="Y14">
            <v>164.94979200644229</v>
          </cell>
          <cell r="AB14">
            <v>0.8546750531087054</v>
          </cell>
          <cell r="AC14">
            <v>2.6565019779308564E-2</v>
          </cell>
        </row>
        <row r="15">
          <cell r="C15">
            <v>2155.0119599999998</v>
          </cell>
          <cell r="J15">
            <v>1780.4073833104662</v>
          </cell>
          <cell r="M15">
            <v>1438.4603238003081</v>
          </cell>
          <cell r="O15">
            <v>0.43385087960307128</v>
          </cell>
          <cell r="R15">
            <v>0.64353962366963191</v>
          </cell>
          <cell r="T15">
            <v>255.34223543090437</v>
          </cell>
          <cell r="W15">
            <v>205.50540862120593</v>
          </cell>
          <cell r="X15">
            <v>3.6120631758920538</v>
          </cell>
          <cell r="Y15">
            <v>118.82849037902615</v>
          </cell>
          <cell r="AB15">
            <v>116.21072795481626</v>
          </cell>
          <cell r="AC15">
            <v>3.6120631758920543</v>
          </cell>
        </row>
        <row r="16">
          <cell r="C16">
            <v>10747.004000000001</v>
          </cell>
          <cell r="J16">
            <v>8878.8580412644751</v>
          </cell>
          <cell r="M16">
            <v>15747.555055693245</v>
          </cell>
          <cell r="O16">
            <v>2.1636061539527263</v>
          </cell>
          <cell r="R16">
            <v>7.0451547996012032</v>
          </cell>
          <cell r="T16">
            <v>1273.3869122215319</v>
          </cell>
          <cell r="W16">
            <v>2249.7719839469405</v>
          </cell>
          <cell r="X16">
            <v>39.543088388233322</v>
          </cell>
          <cell r="Y16">
            <v>592.59544036004127</v>
          </cell>
          <cell r="AB16">
            <v>1272.2178055602114</v>
          </cell>
          <cell r="AC16">
            <v>39.543088388233329</v>
          </cell>
        </row>
        <row r="18">
          <cell r="C18">
            <v>2326.0340000000001</v>
          </cell>
          <cell r="J18">
            <v>1921.7007535453201</v>
          </cell>
          <cell r="M18">
            <v>3464.4622756377921</v>
          </cell>
          <cell r="O18">
            <v>0.46828134396370147</v>
          </cell>
          <cell r="R18">
            <v>1.5499341290077118</v>
          </cell>
          <cell r="T18">
            <v>275.60622969734624</v>
          </cell>
          <cell r="W18">
            <v>494.94985981033915</v>
          </cell>
          <cell r="Y18">
            <v>128.25873541336995</v>
          </cell>
          <cell r="AB18">
            <v>279.8879304228613</v>
          </cell>
        </row>
        <row r="19">
          <cell r="C19">
            <v>2339.9659999999999</v>
          </cell>
          <cell r="J19">
            <v>1933.2109614349697</v>
          </cell>
          <cell r="M19">
            <v>1997.1038098695444</v>
          </cell>
          <cell r="O19">
            <v>0.47108615923471736</v>
          </cell>
          <cell r="R19">
            <v>0.89346602959280008</v>
          </cell>
          <cell r="T19">
            <v>277.25699920120701</v>
          </cell>
          <cell r="W19">
            <v>285.31592266786998</v>
          </cell>
          <cell r="Y19">
            <v>129.02695320458838</v>
          </cell>
          <cell r="AB19">
            <v>161.34257143299251</v>
          </cell>
        </row>
        <row r="20">
          <cell r="C20">
            <v>343.47712999999999</v>
          </cell>
          <cell r="J20">
            <v>283.77068415448093</v>
          </cell>
          <cell r="M20">
            <v>1368.0249305641667</v>
          </cell>
          <cell r="O20">
            <v>6.9149432921958576E-2</v>
          </cell>
          <cell r="R20">
            <v>0.61202817652977914</v>
          </cell>
          <cell r="T20">
            <v>40.697787214875298</v>
          </cell>
          <cell r="W20">
            <v>195.44266721020404</v>
          </cell>
          <cell r="X20">
            <v>3.4351955306895845</v>
          </cell>
          <cell r="Y20">
            <v>18.939509197721815</v>
          </cell>
          <cell r="AB20">
            <v>110.52037404909946</v>
          </cell>
        </row>
        <row r="22">
          <cell r="C22">
            <v>9.1539999999999999</v>
          </cell>
          <cell r="J22">
            <v>7.5627650747813062</v>
          </cell>
          <cell r="M22">
            <v>28.551577286048985</v>
          </cell>
          <cell r="O22">
            <v>1.8428997265920117E-3</v>
          </cell>
          <cell r="R22">
            <v>1.2773429338179734E-2</v>
          </cell>
          <cell r="T22">
            <v>1.0846356616668145</v>
          </cell>
          <cell r="W22">
            <v>4.0790166123233202</v>
          </cell>
          <cell r="Y22">
            <v>0.50475636382528732</v>
          </cell>
          <cell r="AB22">
            <v>2.3066326722895178</v>
          </cell>
        </row>
        <row r="23">
          <cell r="C23">
            <v>2.0209999999999999</v>
          </cell>
          <cell r="J23">
            <v>1.6696906506590581</v>
          </cell>
          <cell r="M23">
            <v>6.2821639293195046</v>
          </cell>
          <cell r="O23">
            <v>4.0687135104243557E-4</v>
          </cell>
          <cell r="R23">
            <v>2.8105199316338239E-3</v>
          </cell>
          <cell r="T23">
            <v>0.23946347741191087</v>
          </cell>
          <cell r="W23">
            <v>0.8975003647715688</v>
          </cell>
          <cell r="Y23">
            <v>0.11143900057798838</v>
          </cell>
          <cell r="AB23">
            <v>0.50752518597729301</v>
          </cell>
        </row>
        <row r="24">
          <cell r="C24">
            <v>75.777000000000001</v>
          </cell>
          <cell r="J24">
            <v>62.604724609100174</v>
          </cell>
          <cell r="M24">
            <v>31.369973327161112</v>
          </cell>
          <cell r="O24">
            <v>1.5255561785226444E-2</v>
          </cell>
          <cell r="R24">
            <v>1.4034325796454986E-2</v>
          </cell>
          <cell r="T24">
            <v>8.9786362829502089</v>
          </cell>
          <cell r="W24">
            <v>4.481666320835922</v>
          </cell>
          <cell r="Y24">
            <v>4.1783835461643868</v>
          </cell>
          <cell r="AB24">
            <v>2.5343260262065086</v>
          </cell>
        </row>
        <row r="25">
          <cell r="C25">
            <v>644.10400000000004</v>
          </cell>
          <cell r="J25">
            <v>532.13974609208424</v>
          </cell>
          <cell r="M25">
            <v>543.81155844855743</v>
          </cell>
          <cell r="O25">
            <v>0.12967217451352647</v>
          </cell>
          <cell r="R25">
            <v>0.24329088531729567</v>
          </cell>
          <cell r="T25">
            <v>76.318349161267435</v>
          </cell>
          <cell r="W25">
            <v>77.691553032657723</v>
          </cell>
          <cell r="X25">
            <v>1.3655445843003957</v>
          </cell>
          <cell r="Y25">
            <v>35.516232572134903</v>
          </cell>
          <cell r="AB25">
            <v>43.933597633467407</v>
          </cell>
          <cell r="AC25">
            <v>1.3655445843003957</v>
          </cell>
        </row>
        <row r="26">
          <cell r="C26">
            <v>397.096</v>
          </cell>
          <cell r="J26">
            <v>328.06901465319618</v>
          </cell>
          <cell r="M26">
            <v>392.73736138106</v>
          </cell>
          <cell r="O26">
            <v>7.9944080165040579E-2</v>
          </cell>
          <cell r="R26">
            <v>0.17570318038139932</v>
          </cell>
          <cell r="T26">
            <v>47.05095943906985</v>
          </cell>
          <cell r="W26">
            <v>56.108361555777854</v>
          </cell>
          <cell r="Y26">
            <v>21.896081827568963</v>
          </cell>
          <cell r="AB26">
            <v>31.728573882780704</v>
          </cell>
        </row>
        <row r="27">
          <cell r="C27">
            <v>82.266000000000005</v>
          </cell>
          <cell r="J27">
            <v>67.965745208865954</v>
          </cell>
          <cell r="M27">
            <v>86.406304135776836</v>
          </cell>
          <cell r="O27">
            <v>1.6561938923729348E-2</v>
          </cell>
          <cell r="R27">
            <v>3.8656527070079265E-2</v>
          </cell>
          <cell r="T27">
            <v>9.7475024407561914</v>
          </cell>
          <cell r="W27">
            <v>12.344423092573319</v>
          </cell>
          <cell r="X27">
            <v>0.21697159398127155</v>
          </cell>
          <cell r="Y27">
            <v>4.536190411454128</v>
          </cell>
          <cell r="AB27">
            <v>6.9806162445797497</v>
          </cell>
        </row>
        <row r="28">
          <cell r="C28">
            <v>164.74199999999999</v>
          </cell>
          <cell r="J28">
            <v>136.10498623002206</v>
          </cell>
          <cell r="M28">
            <v>64.667892931720658</v>
          </cell>
          <cell r="O28">
            <v>3.3166155424756517E-2</v>
          </cell>
          <cell r="R28">
            <v>2.8931177865817097E-2</v>
          </cell>
          <cell r="T28">
            <v>19.519887281441378</v>
          </cell>
          <cell r="W28">
            <v>9.2387683843065513</v>
          </cell>
          <cell r="X28">
            <v>0.16238509387876957</v>
          </cell>
          <cell r="Y28">
            <v>9.083960333111806</v>
          </cell>
          <cell r="AB28">
            <v>5.2244075061069584</v>
          </cell>
        </row>
        <row r="33">
          <cell r="M33">
            <v>173.57000000000002</v>
          </cell>
          <cell r="N33">
            <v>0.43584504561324189</v>
          </cell>
          <cell r="R33">
            <v>7.6829268292682926E-2</v>
          </cell>
        </row>
        <row r="34">
          <cell r="G34">
            <v>38.243829268292679</v>
          </cell>
          <cell r="M34">
            <v>31.24</v>
          </cell>
          <cell r="N34">
            <v>7.8445579448969724E-2</v>
          </cell>
          <cell r="R34">
            <v>1.3829268292682925E-2</v>
          </cell>
          <cell r="W34">
            <v>4.46</v>
          </cell>
          <cell r="AB34">
            <v>2.5299999999999998</v>
          </cell>
        </row>
        <row r="35">
          <cell r="M35">
            <v>0</v>
          </cell>
          <cell r="N35">
            <v>0</v>
          </cell>
        </row>
        <row r="36">
          <cell r="M36">
            <v>0</v>
          </cell>
          <cell r="N36">
            <v>0</v>
          </cell>
        </row>
        <row r="37">
          <cell r="G37">
            <v>174.22300000000001</v>
          </cell>
          <cell r="J37">
            <v>0</v>
          </cell>
          <cell r="M37">
            <v>142.33000000000001</v>
          </cell>
          <cell r="N37">
            <v>0.35739946616427215</v>
          </cell>
          <cell r="R37">
            <v>6.3E-2</v>
          </cell>
          <cell r="T37">
            <v>0</v>
          </cell>
          <cell r="W37">
            <v>20.329999999999998</v>
          </cell>
          <cell r="Y37">
            <v>0</v>
          </cell>
          <cell r="AB37">
            <v>11.5</v>
          </cell>
        </row>
      </sheetData>
      <sheetData sheetId="8">
        <row r="9">
          <cell r="C9">
            <v>490.10300000000001</v>
          </cell>
          <cell r="G9">
            <v>875.95</v>
          </cell>
          <cell r="J9">
            <v>404.90865757543617</v>
          </cell>
          <cell r="M9">
            <v>715.58667020642656</v>
          </cell>
          <cell r="O9">
            <v>9.8668416506655532E-2</v>
          </cell>
          <cell r="R9">
            <v>0.32013978336991522</v>
          </cell>
          <cell r="T9">
            <v>58.071137392384841</v>
          </cell>
          <cell r="W9">
            <v>102.23217744104755</v>
          </cell>
          <cell r="X9">
            <v>1.7968825541069755</v>
          </cell>
          <cell r="Y9">
            <v>27.024536615672361</v>
          </cell>
          <cell r="AB9">
            <v>57.81101256915602</v>
          </cell>
          <cell r="AC9">
            <v>1.7968825541069755</v>
          </cell>
        </row>
        <row r="11">
          <cell r="C11">
            <v>3.5720000000000001</v>
          </cell>
          <cell r="J11">
            <v>2.9510811500020564</v>
          </cell>
          <cell r="M11">
            <v>4.9424046518053313</v>
          </cell>
          <cell r="O11">
            <v>7.1912145765639778E-4</v>
          </cell>
          <cell r="R11">
            <v>2.2111372674102256E-3</v>
          </cell>
          <cell r="T11">
            <v>0.42323777403035412</v>
          </cell>
          <cell r="W11">
            <v>0.70609586565253457</v>
          </cell>
          <cell r="X11">
            <v>1.2410684916202071E-2</v>
          </cell>
          <cell r="Y11">
            <v>0.19696195450993295</v>
          </cell>
          <cell r="AB11">
            <v>0.39928834527472334</v>
          </cell>
          <cell r="AC11">
            <v>1.2410684916202071E-2</v>
          </cell>
        </row>
        <row r="13">
          <cell r="C13">
            <v>0.28599999999999998</v>
          </cell>
          <cell r="J13">
            <v>0.23628477292849612</v>
          </cell>
          <cell r="M13">
            <v>0.18789306940747541</v>
          </cell>
          <cell r="O13">
            <v>5.7578033843709346E-5</v>
          </cell>
          <cell r="R13">
            <v>8.4059763885016835E-5</v>
          </cell>
          <cell r="T13">
            <v>3.388745895091861E-2</v>
          </cell>
          <cell r="W13">
            <v>2.684331390084016E-2</v>
          </cell>
          <cell r="X13">
            <v>4.7181116210354981E-4</v>
          </cell>
          <cell r="Y13">
            <v>1.5770190086741551E-2</v>
          </cell>
          <cell r="AB13">
            <v>1.5179556927799402E-2</v>
          </cell>
          <cell r="AC13">
            <v>4.7181116210354981E-4</v>
          </cell>
        </row>
        <row r="14">
          <cell r="C14">
            <v>2.7899999999999996</v>
          </cell>
          <cell r="J14">
            <v>2.3050157918549092</v>
          </cell>
          <cell r="M14">
            <v>0</v>
          </cell>
          <cell r="O14">
            <v>5.6168781267115048E-4</v>
          </cell>
          <cell r="R14">
            <v>0</v>
          </cell>
          <cell r="T14">
            <v>0.33058045619952064</v>
          </cell>
          <cell r="W14">
            <v>0</v>
          </cell>
          <cell r="X14">
            <v>0</v>
          </cell>
          <cell r="Y14">
            <v>0.15384206413289833</v>
          </cell>
          <cell r="AB14">
            <v>0</v>
          </cell>
          <cell r="AC14">
            <v>0</v>
          </cell>
        </row>
        <row r="15">
          <cell r="C15">
            <v>389.85199999999998</v>
          </cell>
          <cell r="J15">
            <v>322.08423529972055</v>
          </cell>
          <cell r="M15">
            <v>573.53134047048775</v>
          </cell>
          <cell r="O15">
            <v>7.8485705070062153E-2</v>
          </cell>
          <cell r="R15">
            <v>0.25658694710049967</v>
          </cell>
          <cell r="T15">
            <v>46.192635129138189</v>
          </cell>
          <cell r="W15">
            <v>81.93746503140801</v>
          </cell>
          <cell r="X15">
            <v>1.440172802027905</v>
          </cell>
          <cell r="Y15">
            <v>21.496643866071214</v>
          </cell>
          <cell r="AB15">
            <v>46.334607551003685</v>
          </cell>
          <cell r="AC15">
            <v>1.440172802027905</v>
          </cell>
        </row>
        <row r="17">
          <cell r="C17">
            <v>86.37</v>
          </cell>
          <cell r="J17">
            <v>71.356349083336397</v>
          </cell>
          <cell r="M17">
            <v>126.17428073906338</v>
          </cell>
          <cell r="O17">
            <v>1.7388163577206909E-2</v>
          </cell>
          <cell r="R17">
            <v>5.6447958834960218E-2</v>
          </cell>
          <cell r="T17">
            <v>10.233775627940002</v>
          </cell>
          <cell r="W17">
            <v>18.025868834716359</v>
          </cell>
          <cell r="Y17">
            <v>4.7624871251463912</v>
          </cell>
          <cell r="AB17">
            <v>10.193402467385294</v>
          </cell>
        </row>
        <row r="18">
          <cell r="C18">
            <v>5.444</v>
          </cell>
          <cell r="J18">
            <v>4.4976723909885772</v>
          </cell>
          <cell r="M18">
            <v>1.6338527774563079E-2</v>
          </cell>
          <cell r="O18">
            <v>1.0959958609970408E-3</v>
          </cell>
          <cell r="R18">
            <v>7.3095446856536387E-6</v>
          </cell>
          <cell r="T18">
            <v>0.64504659625454874</v>
          </cell>
          <cell r="W18">
            <v>2.3342012087687095E-3</v>
          </cell>
          <cell r="Y18">
            <v>0.30018501689587768</v>
          </cell>
          <cell r="AB18">
            <v>1.3199614719825567E-3</v>
          </cell>
        </row>
        <row r="19">
          <cell r="C19">
            <v>3.0000000000000001E-3</v>
          </cell>
          <cell r="J19">
            <v>2.4785116041450644E-3</v>
          </cell>
          <cell r="M19">
            <v>9.027036595446102</v>
          </cell>
          <cell r="O19">
            <v>6.039653899689792E-7</v>
          </cell>
          <cell r="R19">
            <v>4.038523438823635E-3</v>
          </cell>
          <cell r="T19">
            <v>3.5546285612851695E-4</v>
          </cell>
          <cell r="W19">
            <v>1.289646167844712</v>
          </cell>
          <cell r="X19">
            <v>2.26674493097575E-2</v>
          </cell>
          <cell r="Y19">
            <v>1.6542157433644986E-4</v>
          </cell>
          <cell r="AB19">
            <v>0.72927871327036253</v>
          </cell>
        </row>
        <row r="21">
          <cell r="C21">
            <v>0.188</v>
          </cell>
          <cell r="J21">
            <v>0.15532006052642403</v>
          </cell>
          <cell r="M21">
            <v>0.73523374985533863</v>
          </cell>
          <cell r="O21">
            <v>3.7848497771389355E-5</v>
          </cell>
          <cell r="R21">
            <v>3.2892951085441372E-4</v>
          </cell>
          <cell r="T21">
            <v>2.2275672317387057E-2</v>
          </cell>
          <cell r="W21">
            <v>0.10503905439459192</v>
          </cell>
          <cell r="Y21">
            <v>1.0366418658417524E-2</v>
          </cell>
          <cell r="AB21">
            <v>5.9398266239215049E-2</v>
          </cell>
        </row>
        <row r="22">
          <cell r="C22">
            <v>4.2000000000000003E-2</v>
          </cell>
          <cell r="J22">
            <v>3.4699162458030904E-2</v>
          </cell>
          <cell r="M22">
            <v>0.1633852777456308</v>
          </cell>
          <cell r="O22">
            <v>8.4555154595657079E-6</v>
          </cell>
          <cell r="R22">
            <v>7.3095446856536383E-5</v>
          </cell>
          <cell r="T22">
            <v>4.9764799857992372E-3</v>
          </cell>
          <cell r="W22">
            <v>2.3342012087687096E-2</v>
          </cell>
          <cell r="Y22">
            <v>2.3159020407102979E-3</v>
          </cell>
          <cell r="AB22">
            <v>1.3199614719825567E-2</v>
          </cell>
        </row>
        <row r="23">
          <cell r="C23">
            <v>1.556</v>
          </cell>
          <cell r="J23">
            <v>1.2855213520165734</v>
          </cell>
          <cell r="M23">
            <v>0.80875712484087248</v>
          </cell>
          <cell r="O23">
            <v>3.1325671559724383E-4</v>
          </cell>
          <cell r="R23">
            <v>3.6182246193985511E-4</v>
          </cell>
          <cell r="T23">
            <v>0.18436673471199078</v>
          </cell>
          <cell r="W23">
            <v>0.11554295983405112</v>
          </cell>
          <cell r="Y23">
            <v>8.5798656555838654E-2</v>
          </cell>
          <cell r="AB23">
            <v>6.5338092863136563E-2</v>
          </cell>
        </row>
        <row r="24">
          <cell r="C24">
            <v>13.295</v>
          </cell>
          <cell r="J24">
            <v>10.983937259036209</v>
          </cell>
          <cell r="M24">
            <v>14.026626094462404</v>
          </cell>
          <cell r="O24">
            <v>2.6765732865458589E-3</v>
          </cell>
          <cell r="R24">
            <v>6.2752441126336491E-3</v>
          </cell>
          <cell r="T24">
            <v>1.5752928907428774</v>
          </cell>
          <cell r="W24">
            <v>2.0039117377279374</v>
          </cell>
          <cell r="X24">
            <v>3.5221728927469359E-2</v>
          </cell>
          <cell r="Y24">
            <v>0.73309327693436688</v>
          </cell>
          <cell r="AB24">
            <v>1.1331869236970249</v>
          </cell>
          <cell r="AC24">
            <v>3.5221728927469352E-2</v>
          </cell>
        </row>
        <row r="25">
          <cell r="C25">
            <v>8.1920000000000002</v>
          </cell>
          <cell r="J25">
            <v>6.7679890203854551</v>
          </cell>
          <cell r="M25">
            <v>10.12988722022911</v>
          </cell>
          <cell r="O25">
            <v>1.6492281582086256E-3</v>
          </cell>
          <cell r="R25">
            <v>4.5319177051052562E-3</v>
          </cell>
          <cell r="T25">
            <v>0.97065057246827013</v>
          </cell>
          <cell r="W25">
            <v>1.4472047494365998</v>
          </cell>
          <cell r="Y25">
            <v>0.45171117898806573</v>
          </cell>
          <cell r="AB25">
            <v>0.81837611262918508</v>
          </cell>
        </row>
        <row r="26">
          <cell r="C26">
            <v>1.6930000000000001</v>
          </cell>
          <cell r="J26">
            <v>1.3987067152725312</v>
          </cell>
          <cell r="M26">
            <v>2.2302090412278606</v>
          </cell>
          <cell r="O26">
            <v>3.4083780173916055E-4</v>
          </cell>
          <cell r="R26">
            <v>9.977528495917216E-4</v>
          </cell>
          <cell r="T26">
            <v>0.20059953847519305</v>
          </cell>
          <cell r="W26">
            <v>0.31861846499692886</v>
          </cell>
          <cell r="X26">
            <v>5.6001933588812648E-3</v>
          </cell>
          <cell r="Y26">
            <v>9.3352908450536537E-2</v>
          </cell>
          <cell r="AB26">
            <v>0.18017474092561897</v>
          </cell>
        </row>
        <row r="27">
          <cell r="C27">
            <v>3.41</v>
          </cell>
          <cell r="J27">
            <v>2.8172415233782231</v>
          </cell>
          <cell r="M27">
            <v>1.6665298330054343</v>
          </cell>
          <cell r="O27">
            <v>6.8650732659807296E-4</v>
          </cell>
          <cell r="R27">
            <v>7.4557355793667117E-4</v>
          </cell>
          <cell r="T27">
            <v>0.40404277979941422</v>
          </cell>
          <cell r="W27">
            <v>0.23808852329440838</v>
          </cell>
          <cell r="X27">
            <v>4.1847598725706162E-3</v>
          </cell>
          <cell r="Y27">
            <v>0.18802918949576466</v>
          </cell>
          <cell r="AB27">
            <v>0.13463607014222079</v>
          </cell>
        </row>
        <row r="32">
          <cell r="L32">
            <v>1.0980874485606421E-2</v>
          </cell>
          <cell r="M32">
            <v>4.4800000000000004</v>
          </cell>
          <cell r="N32">
            <v>1.124955812840539E-2</v>
          </cell>
          <cell r="R32">
            <v>1E-3</v>
          </cell>
        </row>
        <row r="33">
          <cell r="G33">
            <v>0.99</v>
          </cell>
          <cell r="L33">
            <v>1.983739044964343E-3</v>
          </cell>
          <cell r="M33">
            <v>0.81</v>
          </cell>
          <cell r="N33">
            <v>2.0339602866090104E-3</v>
          </cell>
          <cell r="R33">
            <v>0</v>
          </cell>
          <cell r="W33">
            <v>0.12</v>
          </cell>
          <cell r="AB33">
            <v>0.06</v>
          </cell>
        </row>
        <row r="34">
          <cell r="K34">
            <v>0</v>
          </cell>
          <cell r="M34">
            <v>0</v>
          </cell>
        </row>
        <row r="35">
          <cell r="K35">
            <v>0</v>
          </cell>
          <cell r="M35">
            <v>0</v>
          </cell>
        </row>
        <row r="36">
          <cell r="G36">
            <v>4.4909999999999997</v>
          </cell>
          <cell r="J36">
            <v>0</v>
          </cell>
          <cell r="L36">
            <v>8.9971354406420782E-3</v>
          </cell>
          <cell r="M36">
            <v>3.67</v>
          </cell>
          <cell r="N36">
            <v>9.2155978417963781E-3</v>
          </cell>
          <cell r="R36">
            <v>1E-3</v>
          </cell>
          <cell r="T36">
            <v>0</v>
          </cell>
          <cell r="W36">
            <v>0.52</v>
          </cell>
          <cell r="Y36">
            <v>0</v>
          </cell>
          <cell r="AB36">
            <v>0.3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Список_с_названиями"/>
      <sheetName val="НС"/>
      <sheetName val="ВСписки"/>
      <sheetName val="Енергоресурси"/>
      <sheetName val="середня номінальна зп 2013"/>
      <sheetName val="Розрахунок"/>
      <sheetName val="Для гиперссілок"/>
      <sheetName val="Структури"/>
      <sheetName val="База"/>
      <sheetName val="Лист1"/>
      <sheetName val="Зведена"/>
      <sheetName val="Лист2"/>
      <sheetName val="Додаток 1"/>
      <sheetName val="Додаток 2"/>
      <sheetName val="Додаток 3"/>
      <sheetName val="СТ_список"/>
      <sheetName val="БАЗА_Б_І"/>
      <sheetName val="Додаток 4"/>
      <sheetName val="На орден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E1" t="str">
            <v>: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1. реєстр"/>
      <sheetName val="скрыть"/>
      <sheetName val="Лист3"/>
      <sheetName val="Лист4"/>
    </sheetNames>
    <sheetDataSet>
      <sheetData sheetId="0"/>
      <sheetData sheetId="1">
        <row r="4">
          <cell r="B4" t="str">
            <v>вибрати</v>
          </cell>
          <cell r="D4" t="str">
            <v>вибрати</v>
          </cell>
          <cell r="G4" t="str">
            <v>вибрати</v>
          </cell>
        </row>
        <row r="5">
          <cell r="B5">
            <v>1</v>
          </cell>
          <cell r="D5" t="str">
            <v>наявний</v>
          </cell>
          <cell r="G5" t="str">
            <v>наявний</v>
          </cell>
        </row>
        <row r="6">
          <cell r="B6">
            <v>2</v>
          </cell>
          <cell r="D6" t="str">
            <v>відсутній</v>
          </cell>
          <cell r="G6" t="str">
            <v>відсутній</v>
          </cell>
        </row>
        <row r="7">
          <cell r="B7">
            <v>3</v>
          </cell>
        </row>
        <row r="8">
          <cell r="B8">
            <v>4</v>
          </cell>
        </row>
        <row r="9">
          <cell r="B9" t="str">
            <v>5 і вище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міст"/>
      <sheetName val="Вхідні дані"/>
      <sheetName val="Обсяги послуг_навантаж"/>
      <sheetName val="Тариф_опал_ГВП"/>
      <sheetName val="Проект доходів"/>
      <sheetName val="Повна собівартість"/>
      <sheetName val="Прямі"/>
      <sheetName val="Загальновиробничі"/>
      <sheetName val="Адміністративні"/>
      <sheetName val="Збут"/>
      <sheetName val="Інші_операц"/>
      <sheetName val="Паливо"/>
      <sheetName val="Електр_енерг"/>
      <sheetName val="ПММ"/>
      <sheetName val="Вода_Водовід"/>
      <sheetName val="Мат_витр"/>
      <sheetName val="Охорон_ прац"/>
      <sheetName val="Амортизац_2006"/>
      <sheetName val="Амортизац_2007 "/>
      <sheetName val="ЗП_Всього по під-ву"/>
      <sheetName val="ЗП_Виробнич"/>
      <sheetName val="ЗП_Загальновир"/>
      <sheetName val="ЗП_Адміністр"/>
      <sheetName val="ЗП_Збут"/>
      <sheetName val="Чисельн_працівн"/>
      <sheetName val="Комунальн_посл"/>
      <sheetName val="Зв'язок"/>
      <sheetName val="Подат_Збори"/>
      <sheetName val="Фін_витр"/>
      <sheetName val="Фін_витр (2)"/>
      <sheetName val="Ремонт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дноставковий"/>
      <sheetName val="Розрахунок"/>
      <sheetName val="Енергоресурси"/>
      <sheetName val="МЗП по місяцях"/>
      <sheetName val="середня номінальна зп 2013"/>
      <sheetName val="свод"/>
      <sheetName val="виконавці"/>
      <sheetName val="ШАБЛОН"/>
      <sheetName val="Лист1"/>
    </sheetNames>
    <sheetDataSet>
      <sheetData sheetId="0" refreshError="1"/>
      <sheetData sheetId="1">
        <row r="22">
          <cell r="F22" t="str">
            <v/>
          </cell>
        </row>
      </sheetData>
      <sheetData sheetId="2">
        <row r="3">
          <cell r="A3">
            <v>39083</v>
          </cell>
        </row>
      </sheetData>
      <sheetData sheetId="3" refreshError="1"/>
      <sheetData sheetId="4">
        <row r="31">
          <cell r="M31">
            <v>3181</v>
          </cell>
        </row>
      </sheetData>
      <sheetData sheetId="5" refreshError="1"/>
      <sheetData sheetId="6" refreshError="1"/>
      <sheetData sheetId="7">
        <row r="35">
          <cell r="L35" t="str">
            <v>х</v>
          </cell>
        </row>
      </sheetData>
      <sheetData sheetId="8">
        <row r="4">
          <cell r="C4" t="str">
            <v>Алуштинська філія</v>
          </cell>
        </row>
        <row r="5">
          <cell r="C5" t="str">
            <v>Джанкойська філія</v>
          </cell>
        </row>
        <row r="6">
          <cell r="C6" t="str">
            <v>Євпаторійська філія</v>
          </cell>
        </row>
        <row r="7">
          <cell r="C7" t="str">
            <v>Керченська філія</v>
          </cell>
        </row>
        <row r="8">
          <cell r="C8" t="str">
            <v>Роздольницька філія</v>
          </cell>
        </row>
        <row r="9">
          <cell r="C9" t="str">
            <v>Сімферопольська філія</v>
          </cell>
        </row>
        <row r="10">
          <cell r="C10" t="str">
            <v>Феодосійська філія</v>
          </cell>
        </row>
        <row r="11">
          <cell r="C11" t="str">
            <v>Ялтинська філія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  <pageSetUpPr fitToPage="1"/>
  </sheetPr>
  <dimension ref="A1:AV57"/>
  <sheetViews>
    <sheetView tabSelected="1" view="pageBreakPreview" topLeftCell="A2" zoomScaleNormal="100" zoomScaleSheetLayoutView="100" workbookViewId="0">
      <selection activeCell="AP11" sqref="AP10:AP11"/>
    </sheetView>
  </sheetViews>
  <sheetFormatPr defaultRowHeight="15" x14ac:dyDescent="0.25"/>
  <cols>
    <col min="1" max="1" width="5.28515625" customWidth="1"/>
    <col min="2" max="2" width="17" style="2" customWidth="1"/>
    <col min="3" max="3" width="9.42578125" style="2" customWidth="1"/>
    <col min="4" max="10" width="10.42578125" style="2" hidden="1" customWidth="1"/>
    <col min="11" max="11" width="10" style="2" hidden="1" customWidth="1"/>
    <col min="12" max="14" width="10.42578125" style="2" hidden="1" customWidth="1"/>
    <col min="15" max="15" width="0.140625" style="2" hidden="1" customWidth="1"/>
    <col min="16" max="16" width="9.5703125" style="2" customWidth="1"/>
    <col min="17" max="17" width="12.7109375" style="2" hidden="1" customWidth="1"/>
    <col min="18" max="18" width="10.42578125" style="2" hidden="1" customWidth="1"/>
    <col min="19" max="19" width="8.140625" style="2" customWidth="1"/>
    <col min="20" max="22" width="10.42578125" style="2" hidden="1" customWidth="1"/>
    <col min="23" max="23" width="9.85546875" style="2" customWidth="1"/>
    <col min="24" max="24" width="9.28515625" style="29" hidden="1" customWidth="1"/>
    <col min="25" max="25" width="7.7109375" style="29" customWidth="1"/>
    <col min="26" max="27" width="7.7109375" style="2" hidden="1" customWidth="1"/>
    <col min="28" max="28" width="1.85546875" style="2" hidden="1" customWidth="1"/>
    <col min="29" max="29" width="9.5703125" style="2" customWidth="1"/>
    <col min="30" max="30" width="10.140625" style="30" hidden="1" customWidth="1"/>
    <col min="31" max="31" width="7.85546875" style="30" customWidth="1"/>
    <col min="32" max="33" width="8" style="2" hidden="1" customWidth="1"/>
    <col min="34" max="34" width="12.42578125" style="2" hidden="1" customWidth="1"/>
    <col min="35" max="35" width="9.5703125" style="2" customWidth="1"/>
    <col min="36" max="36" width="10.140625" style="2" hidden="1" customWidth="1"/>
    <col min="37" max="37" width="8.85546875" style="2" customWidth="1"/>
    <col min="38" max="38" width="11.42578125" style="2" bestFit="1" customWidth="1"/>
  </cols>
  <sheetData>
    <row r="1" spans="1:48" hidden="1" x14ac:dyDescent="0.25">
      <c r="A1" s="1">
        <f>J11+J12+J18+J13</f>
        <v>522591.24</v>
      </c>
      <c r="X1" s="2"/>
      <c r="Y1" s="2"/>
      <c r="AD1" s="2"/>
      <c r="AE1" s="2"/>
    </row>
    <row r="2" spans="1:48" ht="3" customHeight="1" x14ac:dyDescent="0.25">
      <c r="A2" s="1"/>
      <c r="X2" s="2"/>
      <c r="Y2" s="2"/>
      <c r="AD2" s="2"/>
      <c r="AE2" s="2"/>
    </row>
    <row r="3" spans="1:48" ht="16.5" x14ac:dyDescent="0.25">
      <c r="A3" s="3"/>
      <c r="B3" s="44" t="s">
        <v>90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36"/>
    </row>
    <row r="4" spans="1:48" ht="12" customHeight="1" x14ac:dyDescent="0.25">
      <c r="A4" s="48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"/>
      <c r="S4" s="43" t="s">
        <v>92</v>
      </c>
      <c r="T4" s="43"/>
      <c r="U4" s="43"/>
      <c r="V4" s="43"/>
      <c r="W4" s="43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5"/>
    </row>
    <row r="5" spans="1:48" ht="12" customHeight="1" x14ac:dyDescent="0.25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9"/>
      <c r="AH5" s="45" t="s">
        <v>91</v>
      </c>
      <c r="AI5" s="46" t="s">
        <v>0</v>
      </c>
      <c r="AJ5" s="46"/>
      <c r="AK5" s="46"/>
    </row>
    <row r="6" spans="1:48" ht="44.25" customHeight="1" x14ac:dyDescent="0.25">
      <c r="A6" s="50"/>
      <c r="B6" s="51" t="s">
        <v>1</v>
      </c>
      <c r="C6" s="52" t="s">
        <v>2</v>
      </c>
      <c r="D6" s="53" t="s">
        <v>3</v>
      </c>
      <c r="E6" s="54"/>
      <c r="F6" s="54"/>
      <c r="G6" s="54"/>
      <c r="H6" s="54"/>
      <c r="I6" s="54"/>
      <c r="J6" s="54"/>
      <c r="K6" s="54"/>
      <c r="L6" s="55"/>
      <c r="M6" s="53" t="s">
        <v>4</v>
      </c>
      <c r="N6" s="54"/>
      <c r="O6" s="54"/>
      <c r="P6" s="54"/>
      <c r="Q6" s="54"/>
      <c r="R6" s="54"/>
      <c r="S6" s="55"/>
      <c r="T6" s="53" t="s">
        <v>5</v>
      </c>
      <c r="U6" s="54"/>
      <c r="V6" s="54"/>
      <c r="W6" s="54"/>
      <c r="X6" s="54"/>
      <c r="Y6" s="55"/>
      <c r="Z6" s="53" t="s">
        <v>6</v>
      </c>
      <c r="AA6" s="54"/>
      <c r="AB6" s="54"/>
      <c r="AC6" s="54"/>
      <c r="AD6" s="54"/>
      <c r="AE6" s="55"/>
      <c r="AF6" s="53" t="s">
        <v>87</v>
      </c>
      <c r="AG6" s="54"/>
      <c r="AH6" s="54"/>
      <c r="AI6" s="54"/>
      <c r="AJ6" s="54"/>
      <c r="AK6" s="55"/>
      <c r="AR6" t="s">
        <v>89</v>
      </c>
    </row>
    <row r="7" spans="1:48" ht="58.5" customHeight="1" x14ac:dyDescent="0.25">
      <c r="A7" s="50"/>
      <c r="B7" s="51"/>
      <c r="C7" s="52"/>
      <c r="D7" s="10" t="s">
        <v>7</v>
      </c>
      <c r="E7" s="10"/>
      <c r="F7" s="10" t="s">
        <v>8</v>
      </c>
      <c r="G7" s="10" t="s">
        <v>9</v>
      </c>
      <c r="H7" s="10"/>
      <c r="I7" s="10" t="s">
        <v>10</v>
      </c>
      <c r="J7" s="10" t="s">
        <v>11</v>
      </c>
      <c r="K7" s="10"/>
      <c r="L7" s="10" t="s">
        <v>12</v>
      </c>
      <c r="M7" s="10" t="s">
        <v>13</v>
      </c>
      <c r="N7" s="10" t="s">
        <v>14</v>
      </c>
      <c r="O7" s="10" t="s">
        <v>9</v>
      </c>
      <c r="P7" s="10" t="s">
        <v>15</v>
      </c>
      <c r="Q7" s="11" t="s">
        <v>16</v>
      </c>
      <c r="R7" s="10" t="s">
        <v>17</v>
      </c>
      <c r="S7" s="10" t="s">
        <v>88</v>
      </c>
      <c r="T7" s="10" t="s">
        <v>13</v>
      </c>
      <c r="U7" s="10" t="s">
        <v>18</v>
      </c>
      <c r="V7" s="10" t="s">
        <v>9</v>
      </c>
      <c r="W7" s="10" t="s">
        <v>15</v>
      </c>
      <c r="X7" s="10" t="s">
        <v>11</v>
      </c>
      <c r="Y7" s="10" t="s">
        <v>88</v>
      </c>
      <c r="Z7" s="10" t="s">
        <v>13</v>
      </c>
      <c r="AA7" s="10" t="s">
        <v>14</v>
      </c>
      <c r="AB7" s="10" t="s">
        <v>9</v>
      </c>
      <c r="AC7" s="10" t="s">
        <v>15</v>
      </c>
      <c r="AD7" s="10" t="s">
        <v>11</v>
      </c>
      <c r="AE7" s="10" t="s">
        <v>88</v>
      </c>
      <c r="AF7" s="10" t="s">
        <v>19</v>
      </c>
      <c r="AG7" s="10" t="s">
        <v>20</v>
      </c>
      <c r="AH7" s="10" t="s">
        <v>9</v>
      </c>
      <c r="AI7" s="10" t="s">
        <v>15</v>
      </c>
      <c r="AJ7" s="10" t="s">
        <v>17</v>
      </c>
      <c r="AK7" s="10" t="s">
        <v>88</v>
      </c>
    </row>
    <row r="8" spans="1:48" hidden="1" x14ac:dyDescent="0.25">
      <c r="A8" s="12">
        <v>1</v>
      </c>
      <c r="B8" s="13">
        <v>2</v>
      </c>
      <c r="C8" s="10">
        <v>3</v>
      </c>
      <c r="D8" s="10">
        <v>4</v>
      </c>
      <c r="E8" s="10"/>
      <c r="F8" s="10">
        <v>5</v>
      </c>
      <c r="G8" s="10">
        <v>6</v>
      </c>
      <c r="H8" s="10"/>
      <c r="I8" s="10">
        <v>7</v>
      </c>
      <c r="J8" s="10">
        <v>8</v>
      </c>
      <c r="K8" s="10"/>
      <c r="L8" s="10">
        <v>9</v>
      </c>
      <c r="M8" s="10">
        <v>10</v>
      </c>
      <c r="N8" s="10">
        <v>11</v>
      </c>
      <c r="O8" s="10">
        <v>12</v>
      </c>
      <c r="P8" s="10">
        <v>13</v>
      </c>
      <c r="Q8" s="10"/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0">
        <v>21</v>
      </c>
      <c r="Z8" s="10">
        <v>22</v>
      </c>
      <c r="AA8" s="10">
        <v>23</v>
      </c>
      <c r="AB8" s="10">
        <v>24</v>
      </c>
      <c r="AC8" s="10">
        <v>25</v>
      </c>
      <c r="AD8" s="10">
        <v>26</v>
      </c>
      <c r="AE8" s="10">
        <v>27</v>
      </c>
      <c r="AF8" s="10">
        <v>28</v>
      </c>
      <c r="AG8" s="10">
        <v>29</v>
      </c>
      <c r="AH8" s="10">
        <v>30</v>
      </c>
      <c r="AI8" s="10">
        <v>31</v>
      </c>
      <c r="AJ8" s="10">
        <v>32</v>
      </c>
      <c r="AK8" s="10">
        <v>33</v>
      </c>
    </row>
    <row r="9" spans="1:48" ht="23.25" customHeight="1" x14ac:dyDescent="0.25">
      <c r="A9" s="14">
        <v>1</v>
      </c>
      <c r="B9" s="15" t="s">
        <v>21</v>
      </c>
      <c r="C9" s="10" t="s">
        <v>22</v>
      </c>
      <c r="D9" s="16">
        <f>'[2]Виробництво (2)'!E8+'[2]транспортування (2)'!C10+'[2]постачання (2)'!C9</f>
        <v>436464.0060900001</v>
      </c>
      <c r="E9" s="16">
        <f>M9+T9+Z9+AF9</f>
        <v>436464.00609000004</v>
      </c>
      <c r="F9" s="16">
        <f>D9/$D$45*1000</f>
        <v>944.83567614899562</v>
      </c>
      <c r="G9" s="16">
        <v>625992.28288000007</v>
      </c>
      <c r="H9" s="16">
        <v>625992.27287999995</v>
      </c>
      <c r="I9" s="16">
        <v>1284.1310715368127</v>
      </c>
      <c r="J9" s="16">
        <f>'[2]Виробництво (2)'!I8+'[2]транспортування (2)'!G10+'[2]постачання (2)'!G9</f>
        <v>631454.41288000008</v>
      </c>
      <c r="K9" s="16">
        <f>R9+X9+AD9+AJ9</f>
        <v>631454.41288000019</v>
      </c>
      <c r="L9" s="16">
        <f>J9/$J$45*1000</f>
        <v>1295.3358276362069</v>
      </c>
      <c r="M9" s="16">
        <f>'[2]Виробництво (2)'!L8+'[2]транспортування (2)'!J10+'[2]постачання (2)'!J9</f>
        <v>332813.03937595495</v>
      </c>
      <c r="N9" s="16">
        <f>M9/$M$45*1000</f>
        <v>872.04416483282967</v>
      </c>
      <c r="O9" s="16">
        <v>477689.92171055492</v>
      </c>
      <c r="P9" s="16">
        <v>1199.50904947239</v>
      </c>
      <c r="Q9" s="16">
        <f>J9/$J$43*100</f>
        <v>97.479321882335071</v>
      </c>
      <c r="R9" s="16">
        <f>'[2]Виробництво (2)'!P8+'[2]транспортування (2)'!M10+'[2]постачання (2)'!M9</f>
        <v>482149.72709821915</v>
      </c>
      <c r="S9" s="16">
        <f>R9/$R$45*1000</f>
        <v>1210.7078976754938</v>
      </c>
      <c r="T9" s="16">
        <f>'[2]Виробництво (2)'!R8+'[2]транспортування (2)'!O10+'[2]постачання (2)'!O9</f>
        <v>57.179047452131954</v>
      </c>
      <c r="U9" s="16">
        <f>T9/$T$45*1000</f>
        <v>614.82846722722525</v>
      </c>
      <c r="V9" s="16">
        <v>145.19523242671698</v>
      </c>
      <c r="W9" s="16">
        <v>814.95269766460672</v>
      </c>
      <c r="X9" s="16">
        <f>'[2]Виробництво (2)'!V8+'[2]транспортування (2)'!R10+'[2]постачання (2)'!R9</f>
        <v>147.19046401797468</v>
      </c>
      <c r="Y9" s="16">
        <f>X9/$X$45*1000</f>
        <v>826.15154586770996</v>
      </c>
      <c r="Z9" s="16">
        <f>'[2]Виробництво (2)'!X8+'[2]транспортування (2)'!T10+'[2]постачання (2)'!T9</f>
        <v>70101.420411746702</v>
      </c>
      <c r="AA9" s="16">
        <f>Z9/$Z$45*1000</f>
        <v>1280.7421286516251</v>
      </c>
      <c r="AB9" s="16">
        <v>94638.664020676428</v>
      </c>
      <c r="AC9" s="16">
        <v>1663.4252629763503</v>
      </c>
      <c r="AD9" s="16">
        <f>'[2]Виробництво (2)'!AB8+'[2]транспортування (2)'!W10+'[2]постачання (2)'!W9</f>
        <v>95275.813418124992</v>
      </c>
      <c r="AE9" s="16">
        <f>'[2]Виробництво (2)'!AC8+'[2]транспортування (2)'!X10+'[2]постачання (2)'!X9</f>
        <v>1674.6141111794539</v>
      </c>
      <c r="AF9" s="16">
        <f>'[2]Виробництво (2)'!AD8+'[2]транспортування (2)'!Y10+'[2]постачання (2)'!Y9</f>
        <v>33492.367254846293</v>
      </c>
      <c r="AG9" s="16">
        <f>AF9/$AF$45*1000</f>
        <v>1314.8699456205359</v>
      </c>
      <c r="AH9" s="16">
        <v>53518.491916341918</v>
      </c>
      <c r="AI9" s="16">
        <v>1663.4423780642414</v>
      </c>
      <c r="AJ9" s="16">
        <f>'[2]Виробництво (2)'!AH8+'[2]транспортування (2)'!AB10+'[2]постачання (2)'!AB9</f>
        <v>53881.681899637973</v>
      </c>
      <c r="AK9" s="16">
        <f>'[2]Виробництво (2)'!AI8+'[2]транспортування (2)'!AC10+'[2]постачання (2)'!AC9</f>
        <v>1674.7510532804104</v>
      </c>
      <c r="AL9" s="1"/>
    </row>
    <row r="10" spans="1:48" ht="21.75" customHeight="1" x14ac:dyDescent="0.25">
      <c r="A10" s="14" t="s">
        <v>23</v>
      </c>
      <c r="B10" s="15" t="s">
        <v>24</v>
      </c>
      <c r="C10" s="10" t="s">
        <v>22</v>
      </c>
      <c r="D10" s="16">
        <f>D11+D12+D13+D14+D18+D19</f>
        <v>368944.39695999998</v>
      </c>
      <c r="E10" s="16">
        <f t="shared" ref="E10:E43" si="0">M10+T10+Z10+AF10</f>
        <v>368944.39695999998</v>
      </c>
      <c r="F10" s="16">
        <f>D10/$D$45*1000</f>
        <v>798.67256841152766</v>
      </c>
      <c r="G10" s="16">
        <v>526043.96</v>
      </c>
      <c r="H10" s="16">
        <v>526043.96</v>
      </c>
      <c r="I10" s="16">
        <v>1079.1017916745793</v>
      </c>
      <c r="J10" s="16">
        <f>J11+J12+J13+J14+J18+J19</f>
        <v>528680.44999999995</v>
      </c>
      <c r="K10" s="16">
        <f t="shared" ref="K10:K42" si="1">R10+X10+AD10+AJ10</f>
        <v>528680.44999999995</v>
      </c>
      <c r="L10" s="16">
        <f>J10/$J$45*1000</f>
        <v>1084.5101630257723</v>
      </c>
      <c r="M10" s="16">
        <f>M11+M12+M13+M14+M18+M19</f>
        <v>273411.77847936039</v>
      </c>
      <c r="N10" s="16">
        <f>M10/$M$45*1000</f>
        <v>716.39965329050244</v>
      </c>
      <c r="O10" s="16">
        <v>396039.50741002487</v>
      </c>
      <c r="P10" s="16">
        <v>994.47979012368569</v>
      </c>
      <c r="Q10" s="16">
        <f t="shared" ref="Q10:Q44" si="2">J10/$J$43*100</f>
        <v>81.613827866686236</v>
      </c>
      <c r="R10" s="16">
        <f>R11+R12+R13+R14+R18+R19</f>
        <v>398190.96474737936</v>
      </c>
      <c r="S10" s="16">
        <f>R10/$R$45*1000</f>
        <v>999.88223306505915</v>
      </c>
      <c r="T10" s="16">
        <f>T11+T12+T13+T14+T18+T19</f>
        <v>50.101088999993507</v>
      </c>
      <c r="U10" s="16">
        <f>T10/$T$45*1000</f>
        <v>538.72138709670435</v>
      </c>
      <c r="V10" s="16">
        <v>108.66639946411442</v>
      </c>
      <c r="W10" s="16">
        <v>609.92343831590233</v>
      </c>
      <c r="X10" s="16">
        <f>X11+X12+X13+X14+X18+X19</f>
        <v>109.6289203083213</v>
      </c>
      <c r="Y10" s="16">
        <f>X10/$X$45*1000</f>
        <v>615.32588125727591</v>
      </c>
      <c r="Z10" s="16">
        <f>Z11+Z12+Z13+Z14+Z18+Z19</f>
        <v>64279.545316286494</v>
      </c>
      <c r="AA10" s="16">
        <f>Z10/$Z$45*1000</f>
        <v>1174.3773694397826</v>
      </c>
      <c r="AB10" s="16">
        <v>82973.690383731984</v>
      </c>
      <c r="AC10" s="16">
        <v>1458.396003627646</v>
      </c>
      <c r="AD10" s="16">
        <f>AD11+AD12+AD13+AD14+AD18+AD19</f>
        <v>83281.057998902645</v>
      </c>
      <c r="AE10" s="16">
        <f>AE11+AE12+AE13+AE14+AE18+AE19</f>
        <v>1463.7884465690195</v>
      </c>
      <c r="AF10" s="16">
        <f>AF11+AF12+AF13+AF14+AF18+AF19</f>
        <v>31202.97207535306</v>
      </c>
      <c r="AG10" s="16">
        <f>AF10/$AF$45*1000</f>
        <v>1224.9910519532452</v>
      </c>
      <c r="AH10" s="16">
        <v>46922.095806779034</v>
      </c>
      <c r="AI10" s="16">
        <v>1458.4331187155371</v>
      </c>
      <c r="AJ10" s="16">
        <f>AJ11+AJ12+AJ13+AJ14+AJ18+AJ19</f>
        <v>47098.798333409701</v>
      </c>
      <c r="AK10" s="16">
        <f>AJ10/$AJ$45*1000</f>
        <v>1463.9253886699762</v>
      </c>
      <c r="AL10" s="1"/>
    </row>
    <row r="11" spans="1:48" s="2" customFormat="1" x14ac:dyDescent="0.25">
      <c r="A11" s="14" t="s">
        <v>25</v>
      </c>
      <c r="B11" s="15" t="s">
        <v>26</v>
      </c>
      <c r="C11" s="10" t="s">
        <v>22</v>
      </c>
      <c r="D11" s="16">
        <f>'[2]Виробництво (2)'!E10</f>
        <v>210324</v>
      </c>
      <c r="E11" s="16">
        <f t="shared" si="0"/>
        <v>210324</v>
      </c>
      <c r="F11" s="16">
        <f>D11/$D$45*1000</f>
        <v>455.2989845155397</v>
      </c>
      <c r="G11" s="16">
        <v>474732.77</v>
      </c>
      <c r="H11" s="16">
        <v>474732.77</v>
      </c>
      <c r="I11" s="16">
        <v>973.84443435798801</v>
      </c>
      <c r="J11" s="16">
        <f>R11+X11+AD11+AJ11</f>
        <v>474732.77</v>
      </c>
      <c r="K11" s="16">
        <f t="shared" si="1"/>
        <v>474732.77</v>
      </c>
      <c r="L11" s="16">
        <f>J11/$J$45*1000</f>
        <v>973.84443435798801</v>
      </c>
      <c r="M11" s="16">
        <f>'[2]Виробництво (2)'!L10</f>
        <v>135276.505</v>
      </c>
      <c r="N11" s="16">
        <f>M11/$M$45*1000</f>
        <v>354.45452211074632</v>
      </c>
      <c r="O11" s="16">
        <v>353950.21</v>
      </c>
      <c r="P11" s="16">
        <v>888.79095132953012</v>
      </c>
      <c r="Q11" s="16">
        <f t="shared" si="2"/>
        <v>73.285778911354015</v>
      </c>
      <c r="R11" s="16">
        <f>'[2]Виробництво (2)'!P10</f>
        <v>353950.21</v>
      </c>
      <c r="S11" s="16">
        <f>R11/$R$45*1000</f>
        <v>888.79095132953012</v>
      </c>
      <c r="T11" s="16">
        <f>'[2]Виробництво (2)'!R10</f>
        <v>44.338000000000001</v>
      </c>
      <c r="U11" s="16">
        <f>T11/$T$45*1000</f>
        <v>476.75268817204301</v>
      </c>
      <c r="V11" s="16">
        <v>90.28</v>
      </c>
      <c r="W11" s="16">
        <v>506.72414180193539</v>
      </c>
      <c r="X11" s="16">
        <f>'[2]Виробництво (2)'!V10</f>
        <v>90.28</v>
      </c>
      <c r="Y11" s="16">
        <f>X11/$X$45*1000</f>
        <v>506.72414180193539</v>
      </c>
      <c r="Z11" s="16">
        <f>'[2]Виробництво (2)'!X10</f>
        <v>48574.13</v>
      </c>
      <c r="AA11" s="16">
        <f>Z11/$Z$45*1000</f>
        <v>887.44185621631493</v>
      </c>
      <c r="AB11" s="16">
        <v>77102.25</v>
      </c>
      <c r="AC11" s="16">
        <v>1355.1967071136789</v>
      </c>
      <c r="AD11" s="16">
        <f>'[2]Виробництво (2)'!AB10</f>
        <v>77102.25</v>
      </c>
      <c r="AE11" s="16">
        <f>'[2]Виробництво (2)'!AC10</f>
        <v>1355.1867071136789</v>
      </c>
      <c r="AF11" s="16">
        <f>'[2]Виробництво (2)'!AD10</f>
        <v>26429.026999999998</v>
      </c>
      <c r="AG11" s="16">
        <f>AF11/$AF$45*1000</f>
        <v>1037.5717258165828</v>
      </c>
      <c r="AH11" s="16">
        <v>43590.03</v>
      </c>
      <c r="AI11" s="16">
        <v>1354.8558111861053</v>
      </c>
      <c r="AJ11" s="16">
        <f>'[2]Виробництво (2)'!AH10</f>
        <v>43590.03</v>
      </c>
      <c r="AK11" s="16">
        <f>'[2]Виробництво (2)'!AI10</f>
        <v>1354.8658111861052</v>
      </c>
      <c r="AL11" s="1"/>
      <c r="AM11" s="17"/>
      <c r="AQ11" s="17"/>
      <c r="AR11" s="17"/>
      <c r="AS11" s="17"/>
      <c r="AT11" s="17"/>
      <c r="AU11" s="17"/>
      <c r="AV11" s="17"/>
    </row>
    <row r="12" spans="1:48" ht="17.25" customHeight="1" x14ac:dyDescent="0.25">
      <c r="A12" s="14" t="s">
        <v>27</v>
      </c>
      <c r="B12" s="15" t="s">
        <v>28</v>
      </c>
      <c r="C12" s="10" t="s">
        <v>22</v>
      </c>
      <c r="D12" s="16">
        <f>'[2]Виробництво (2)'!E11+'[2]транспортування (2)'!C12+'[2]постачання (2)'!C11</f>
        <v>24552.751</v>
      </c>
      <c r="E12" s="16">
        <f t="shared" si="0"/>
        <v>24552.750999999997</v>
      </c>
      <c r="F12" s="16">
        <f>D12/$D$45*1000</f>
        <v>53.150580044896927</v>
      </c>
      <c r="G12" s="16">
        <v>42933.84</v>
      </c>
      <c r="H12" s="16">
        <v>42933.84</v>
      </c>
      <c r="I12" s="16">
        <v>88.072456278121166</v>
      </c>
      <c r="J12" s="16">
        <f>R12+X12+AD12+AJ12</f>
        <v>45523.509999999995</v>
      </c>
      <c r="K12" s="16">
        <f t="shared" si="1"/>
        <v>45523.509999999995</v>
      </c>
      <c r="L12" s="16">
        <f>J12/$J$45*1000</f>
        <v>93.384783287532898</v>
      </c>
      <c r="M12" s="16">
        <f>'[2]Виробництво (2)'!L11+'[2]транспортування (2)'!J12+'[2]постачання (2)'!J11</f>
        <v>20548.708906435149</v>
      </c>
      <c r="N12" s="16">
        <f>M12/$M$45*1000</f>
        <v>53.842186382796541</v>
      </c>
      <c r="O12" s="16">
        <v>35073.786865432361</v>
      </c>
      <c r="P12" s="16">
        <v>88.072456278121152</v>
      </c>
      <c r="Q12" s="16">
        <f t="shared" si="2"/>
        <v>7.0275870973238552</v>
      </c>
      <c r="R12" s="16">
        <f>'[2]Виробництво (2)'!P11+'[2]транспортування (2)'!M12+'[2]постачання (2)'!M11</f>
        <v>37189.356626530003</v>
      </c>
      <c r="S12" s="16">
        <f>R12/$R$45*1000</f>
        <v>93.384783287532912</v>
      </c>
      <c r="T12" s="16">
        <f>'[2]Виробництво (2)'!R11+'[2]транспортування (2)'!O12+'[2]постачання (2)'!O11</f>
        <v>4.4623759738671325</v>
      </c>
      <c r="U12" s="16">
        <f>T12/$T$45*1000</f>
        <v>47.982537353410031</v>
      </c>
      <c r="V12" s="16">
        <v>15.69134110033518</v>
      </c>
      <c r="W12" s="16">
        <v>88.072456278121166</v>
      </c>
      <c r="X12" s="16">
        <f>'[2]Виробництво (2)'!V11+'[2]транспортування (2)'!R12+'[2]постачання (2)'!R11</f>
        <v>16.637806529640013</v>
      </c>
      <c r="Y12" s="16">
        <f>X12/$X$45*1000</f>
        <v>93.384783287532912</v>
      </c>
      <c r="Z12" s="16">
        <f>'[2]Виробництво (2)'!X11+'[2]транспортування (2)'!T12+'[2]постачання (2)'!T11</f>
        <v>2749.2315368776071</v>
      </c>
      <c r="AA12" s="16">
        <f>Z12/$Z$45*1000</f>
        <v>50.228035751851777</v>
      </c>
      <c r="AB12" s="16">
        <v>5010.8110612541186</v>
      </c>
      <c r="AC12" s="16">
        <v>88.072456278121166</v>
      </c>
      <c r="AD12" s="16">
        <f>'[2]Виробництво (2)'!AB11+'[2]транспортування (2)'!W12+'[2]постачання (2)'!W11</f>
        <v>5313.0516034697221</v>
      </c>
      <c r="AE12" s="16">
        <f>'[2]Виробництво (2)'!AC11+'[2]транспортування (2)'!X12+'[2]постачання (2)'!X11</f>
        <v>93.384783287532912</v>
      </c>
      <c r="AF12" s="16">
        <f>'[2]Виробництво (2)'!AD11+'[2]транспортування (2)'!Y12+'[2]постачання (2)'!Y11</f>
        <v>1250.3481807133719</v>
      </c>
      <c r="AG12" s="16">
        <f>AF12/$AF$45*1000</f>
        <v>49.087161617202099</v>
      </c>
      <c r="AH12" s="16">
        <v>2833.5507322131784</v>
      </c>
      <c r="AI12" s="16">
        <v>88.072456278121166</v>
      </c>
      <c r="AJ12" s="16">
        <f>'[2]Виробництво (2)'!AH11+'[2]транспортування (2)'!AB12+'[2]постачання (2)'!AB11</f>
        <v>3004.4639634706318</v>
      </c>
      <c r="AK12" s="16">
        <f>'[2]Виробництво (2)'!AI11+'[2]транспортування (2)'!AC12+'[2]постачання (2)'!AC11</f>
        <v>93.384783287532926</v>
      </c>
      <c r="AL12" s="1"/>
      <c r="AM12" s="17"/>
      <c r="AQ12" s="18"/>
      <c r="AR12" s="18"/>
      <c r="AS12" s="18"/>
      <c r="AT12" s="18"/>
      <c r="AU12" s="18"/>
      <c r="AV12" s="18"/>
    </row>
    <row r="13" spans="1:48" ht="20.25" customHeight="1" x14ac:dyDescent="0.25">
      <c r="A13" s="14" t="s">
        <v>29</v>
      </c>
      <c r="B13" s="15" t="s">
        <v>30</v>
      </c>
      <c r="C13" s="10" t="s">
        <v>22</v>
      </c>
      <c r="D13" s="16">
        <f>'[2]Виробництво (2)'!E12</f>
        <v>630.44099999999992</v>
      </c>
      <c r="E13" s="16">
        <f t="shared" si="0"/>
        <v>630.44099999999992</v>
      </c>
      <c r="F13" s="16">
        <f>D13/$D$45*1000</f>
        <v>1.3647474710302263</v>
      </c>
      <c r="G13" s="16">
        <v>1003.27</v>
      </c>
      <c r="H13" s="16">
        <v>1003.27</v>
      </c>
      <c r="I13" s="16">
        <v>2.0580608026244711</v>
      </c>
      <c r="J13" s="16">
        <f>R13+X13+AD13+AJ13</f>
        <v>1006.16</v>
      </c>
      <c r="K13" s="16">
        <f t="shared" si="1"/>
        <v>1006.16</v>
      </c>
      <c r="L13" s="16">
        <f>J13/$J$45*1000</f>
        <v>2.0639892124439463</v>
      </c>
      <c r="M13" s="16">
        <f>'[2]Виробництво (2)'!L12</f>
        <v>615.88099999999997</v>
      </c>
      <c r="N13" s="16">
        <f>M13/$M$45*1000</f>
        <v>1.6137451624144825</v>
      </c>
      <c r="O13" s="16">
        <v>991.43</v>
      </c>
      <c r="P13" s="16">
        <v>2.4895422801886058</v>
      </c>
      <c r="Q13" s="16">
        <f t="shared" si="2"/>
        <v>0.15532363461963652</v>
      </c>
      <c r="R13" s="16">
        <f>'[2]Виробництво (2)'!P12</f>
        <v>991.43</v>
      </c>
      <c r="S13" s="16">
        <f>R13/$R$45*1000</f>
        <v>2.4895422801886058</v>
      </c>
      <c r="T13" s="16">
        <f>'[2]Виробництво (2)'!R12</f>
        <v>0</v>
      </c>
      <c r="U13" s="16">
        <f>T13/$T$45*1000</f>
        <v>0</v>
      </c>
      <c r="V13" s="16">
        <v>0</v>
      </c>
      <c r="W13" s="16">
        <v>0</v>
      </c>
      <c r="X13" s="16">
        <f>'[2]Виробництво (2)'!V12</f>
        <v>0</v>
      </c>
      <c r="Y13" s="16">
        <f>X13/$X$45*1000</f>
        <v>0</v>
      </c>
      <c r="Z13" s="16">
        <f>'[2]Виробництво (2)'!X12</f>
        <v>0</v>
      </c>
      <c r="AA13" s="16">
        <f>Z13/$Z$45*1000</f>
        <v>0</v>
      </c>
      <c r="AB13" s="16">
        <v>0</v>
      </c>
      <c r="AC13" s="16">
        <v>0</v>
      </c>
      <c r="AD13" s="16">
        <f>'[2]Виробництво (2)'!AB12</f>
        <v>0</v>
      </c>
      <c r="AE13" s="16">
        <f>AD13/$AD$45*1000</f>
        <v>0</v>
      </c>
      <c r="AF13" s="16">
        <f>'[2]Виробництво (2)'!AD12</f>
        <v>14.56</v>
      </c>
      <c r="AG13" s="16">
        <f>AF13/$AF$45*1000</f>
        <v>0.57160804020100497</v>
      </c>
      <c r="AH13" s="16">
        <v>11.84</v>
      </c>
      <c r="AI13" s="16">
        <v>0.35801101546485481</v>
      </c>
      <c r="AJ13" s="16">
        <f>'[2]Виробництво (2)'!AH12</f>
        <v>14.73</v>
      </c>
      <c r="AK13" s="16">
        <f>'[2]Виробництво (2)'!AI12</f>
        <v>0.45783802853017835</v>
      </c>
      <c r="AL13" s="1"/>
      <c r="AM13" s="18"/>
      <c r="AQ13" s="18"/>
      <c r="AR13" s="18"/>
      <c r="AS13" s="18"/>
      <c r="AT13" s="18"/>
      <c r="AU13" s="18"/>
      <c r="AV13" s="18"/>
    </row>
    <row r="14" spans="1:48" ht="45" hidden="1" customHeight="1" x14ac:dyDescent="0.25">
      <c r="A14" s="14" t="s">
        <v>31</v>
      </c>
      <c r="B14" s="15" t="s">
        <v>32</v>
      </c>
      <c r="C14" s="10" t="s">
        <v>22</v>
      </c>
      <c r="D14" s="16">
        <v>0</v>
      </c>
      <c r="E14" s="16">
        <f t="shared" si="0"/>
        <v>0</v>
      </c>
      <c r="F14" s="16">
        <f t="shared" ref="F14:F43" si="3">D14/$D$45*1000</f>
        <v>0</v>
      </c>
      <c r="G14" s="16">
        <v>0</v>
      </c>
      <c r="H14" s="16">
        <v>0</v>
      </c>
      <c r="I14" s="16">
        <v>0</v>
      </c>
      <c r="J14" s="16">
        <v>0</v>
      </c>
      <c r="K14" s="16">
        <f t="shared" si="1"/>
        <v>0</v>
      </c>
      <c r="L14" s="16">
        <f t="shared" ref="L14:L43" si="4">J14/$J$45*1000</f>
        <v>0</v>
      </c>
      <c r="M14" s="16">
        <f>D14/$G$45*$O$45</f>
        <v>0</v>
      </c>
      <c r="N14" s="16">
        <f t="shared" ref="N14:N43" si="5">M14/$M$45*1000</f>
        <v>0</v>
      </c>
      <c r="O14" s="16">
        <v>0</v>
      </c>
      <c r="P14" s="16">
        <v>0</v>
      </c>
      <c r="Q14" s="16">
        <f t="shared" si="2"/>
        <v>0</v>
      </c>
      <c r="R14" s="16">
        <f>J14/$M$45*$T$45</f>
        <v>0</v>
      </c>
      <c r="S14" s="16">
        <f t="shared" ref="S14:S36" si="6">R14/$R$45*1000</f>
        <v>0</v>
      </c>
      <c r="T14" s="16">
        <f>D14/$G$45*$V$45</f>
        <v>0</v>
      </c>
      <c r="U14" s="16">
        <f t="shared" ref="U14:U36" si="7">T14/$T$45*1000</f>
        <v>0</v>
      </c>
      <c r="V14" s="19">
        <v>0</v>
      </c>
      <c r="W14" s="16">
        <v>0</v>
      </c>
      <c r="X14" s="16">
        <f>J14/$M$45*$Z$45</f>
        <v>0</v>
      </c>
      <c r="Y14" s="16">
        <f t="shared" ref="Y14:Y34" si="8">X14/$X$45*1000</f>
        <v>0</v>
      </c>
      <c r="Z14" s="16">
        <f>D14/$G$45*$AB$45</f>
        <v>0</v>
      </c>
      <c r="AA14" s="16">
        <f t="shared" ref="AA14:AA43" si="9">Z14/$Z$45*1000</f>
        <v>0</v>
      </c>
      <c r="AB14" s="19">
        <v>0</v>
      </c>
      <c r="AC14" s="16">
        <v>0</v>
      </c>
      <c r="AD14" s="16">
        <f>J14/$M$45*$AF$45</f>
        <v>0</v>
      </c>
      <c r="AE14" s="16">
        <f t="shared" ref="AE14:AE17" si="10">AD14/$AD$45*1000</f>
        <v>0</v>
      </c>
      <c r="AF14" s="19">
        <f>IF(AF51*AF52=SUM(AF15:AF17),AF51*AF52,"помилка")</f>
        <v>0</v>
      </c>
      <c r="AG14" s="16">
        <f t="shared" ref="AG14:AG43" si="11">AF14/$AF$45*1000</f>
        <v>0</v>
      </c>
      <c r="AH14" s="19">
        <v>0</v>
      </c>
      <c r="AI14" s="16">
        <v>0</v>
      </c>
      <c r="AJ14" s="16">
        <f>J14/$M$45*$AL$45</f>
        <v>0</v>
      </c>
      <c r="AK14" s="16">
        <f t="shared" ref="AK14:AK17" si="12">AJ14/$AJ$45*1000</f>
        <v>0</v>
      </c>
      <c r="AL14" s="1"/>
    </row>
    <row r="15" spans="1:48" ht="22.5" hidden="1" x14ac:dyDescent="0.25">
      <c r="A15" s="14" t="s">
        <v>33</v>
      </c>
      <c r="B15" s="15" t="s">
        <v>26</v>
      </c>
      <c r="C15" s="10" t="s">
        <v>22</v>
      </c>
      <c r="D15" s="16">
        <v>0</v>
      </c>
      <c r="E15" s="16">
        <f t="shared" si="0"/>
        <v>0</v>
      </c>
      <c r="F15" s="16">
        <f t="shared" si="3"/>
        <v>0</v>
      </c>
      <c r="G15" s="16">
        <v>0</v>
      </c>
      <c r="H15" s="16">
        <v>0</v>
      </c>
      <c r="I15" s="16">
        <v>0</v>
      </c>
      <c r="J15" s="16">
        <v>0</v>
      </c>
      <c r="K15" s="16">
        <f t="shared" si="1"/>
        <v>0</v>
      </c>
      <c r="L15" s="16">
        <f t="shared" si="4"/>
        <v>0</v>
      </c>
      <c r="M15" s="16">
        <f>D15/$G$45*$O$45</f>
        <v>0</v>
      </c>
      <c r="N15" s="16">
        <f t="shared" si="5"/>
        <v>0</v>
      </c>
      <c r="O15" s="16">
        <v>0</v>
      </c>
      <c r="P15" s="16">
        <v>0</v>
      </c>
      <c r="Q15" s="16">
        <f t="shared" si="2"/>
        <v>0</v>
      </c>
      <c r="R15" s="16">
        <f>J15/$M$45*$T$45</f>
        <v>0</v>
      </c>
      <c r="S15" s="16">
        <f t="shared" si="6"/>
        <v>0</v>
      </c>
      <c r="T15" s="16">
        <f>D15/$G$45*$V$45</f>
        <v>0</v>
      </c>
      <c r="U15" s="16">
        <f t="shared" si="7"/>
        <v>0</v>
      </c>
      <c r="V15" s="19">
        <v>0</v>
      </c>
      <c r="W15" s="16">
        <v>0</v>
      </c>
      <c r="X15" s="16">
        <f>J15/$M$45*$Z$45</f>
        <v>0</v>
      </c>
      <c r="Y15" s="16">
        <f t="shared" si="8"/>
        <v>0</v>
      </c>
      <c r="Z15" s="16">
        <f>D15/$G$45*$AB$45</f>
        <v>0</v>
      </c>
      <c r="AA15" s="16">
        <f t="shared" si="9"/>
        <v>0</v>
      </c>
      <c r="AB15" s="19">
        <v>0</v>
      </c>
      <c r="AC15" s="16">
        <v>0</v>
      </c>
      <c r="AD15" s="16">
        <f>J15/$M$45*$AF$45</f>
        <v>0</v>
      </c>
      <c r="AE15" s="16">
        <f t="shared" si="10"/>
        <v>0</v>
      </c>
      <c r="AF15" s="19">
        <v>0</v>
      </c>
      <c r="AG15" s="16">
        <f t="shared" si="11"/>
        <v>0</v>
      </c>
      <c r="AH15" s="19">
        <v>0</v>
      </c>
      <c r="AI15" s="16">
        <v>0</v>
      </c>
      <c r="AJ15" s="16">
        <f>J15/$M$45*$AL$45</f>
        <v>0</v>
      </c>
      <c r="AK15" s="16">
        <f t="shared" si="12"/>
        <v>0</v>
      </c>
      <c r="AL15" s="1"/>
    </row>
    <row r="16" spans="1:48" ht="22.5" hidden="1" x14ac:dyDescent="0.25">
      <c r="A16" s="14" t="s">
        <v>34</v>
      </c>
      <c r="B16" s="15" t="s">
        <v>28</v>
      </c>
      <c r="C16" s="10" t="s">
        <v>22</v>
      </c>
      <c r="D16" s="16">
        <v>0</v>
      </c>
      <c r="E16" s="16">
        <f t="shared" si="0"/>
        <v>0</v>
      </c>
      <c r="F16" s="16">
        <f t="shared" si="3"/>
        <v>0</v>
      </c>
      <c r="G16" s="16">
        <v>0</v>
      </c>
      <c r="H16" s="16">
        <v>0</v>
      </c>
      <c r="I16" s="16">
        <v>0</v>
      </c>
      <c r="J16" s="16">
        <v>0</v>
      </c>
      <c r="K16" s="16">
        <f t="shared" si="1"/>
        <v>0</v>
      </c>
      <c r="L16" s="16">
        <f t="shared" si="4"/>
        <v>0</v>
      </c>
      <c r="M16" s="16">
        <f>D16/$G$45*$O$45</f>
        <v>0</v>
      </c>
      <c r="N16" s="16">
        <f t="shared" si="5"/>
        <v>0</v>
      </c>
      <c r="O16" s="16">
        <v>0</v>
      </c>
      <c r="P16" s="16">
        <v>0</v>
      </c>
      <c r="Q16" s="16">
        <f t="shared" si="2"/>
        <v>0</v>
      </c>
      <c r="R16" s="16">
        <f>J16/$M$45*$T$45</f>
        <v>0</v>
      </c>
      <c r="S16" s="16">
        <f t="shared" si="6"/>
        <v>0</v>
      </c>
      <c r="T16" s="16">
        <f>D16/$G$45*$V$45</f>
        <v>0</v>
      </c>
      <c r="U16" s="16">
        <f t="shared" si="7"/>
        <v>0</v>
      </c>
      <c r="V16" s="19">
        <v>0</v>
      </c>
      <c r="W16" s="16">
        <v>0</v>
      </c>
      <c r="X16" s="16">
        <f>J16/$M$45*$Z$45</f>
        <v>0</v>
      </c>
      <c r="Y16" s="16">
        <f t="shared" si="8"/>
        <v>0</v>
      </c>
      <c r="Z16" s="16">
        <f>D16/$G$45*$AB$45</f>
        <v>0</v>
      </c>
      <c r="AA16" s="16">
        <f t="shared" si="9"/>
        <v>0</v>
      </c>
      <c r="AB16" s="19">
        <v>0</v>
      </c>
      <c r="AC16" s="16">
        <v>0</v>
      </c>
      <c r="AD16" s="16">
        <f>J16/$M$45*$AF$45</f>
        <v>0</v>
      </c>
      <c r="AE16" s="16">
        <f t="shared" si="10"/>
        <v>0</v>
      </c>
      <c r="AF16" s="19">
        <v>0</v>
      </c>
      <c r="AG16" s="16">
        <f t="shared" si="11"/>
        <v>0</v>
      </c>
      <c r="AH16" s="19">
        <v>0</v>
      </c>
      <c r="AI16" s="16">
        <v>0</v>
      </c>
      <c r="AJ16" s="16">
        <f>J16/$M$45*$AL$45</f>
        <v>0</v>
      </c>
      <c r="AK16" s="16">
        <f t="shared" si="12"/>
        <v>0</v>
      </c>
      <c r="AL16" s="1"/>
    </row>
    <row r="17" spans="1:38" ht="20.25" hidden="1" customHeight="1" x14ac:dyDescent="0.25">
      <c r="A17" s="14" t="s">
        <v>35</v>
      </c>
      <c r="B17" s="15" t="s">
        <v>36</v>
      </c>
      <c r="C17" s="10" t="s">
        <v>22</v>
      </c>
      <c r="D17" s="16">
        <v>0</v>
      </c>
      <c r="E17" s="16">
        <f t="shared" si="0"/>
        <v>0</v>
      </c>
      <c r="F17" s="16">
        <f t="shared" si="3"/>
        <v>0</v>
      </c>
      <c r="G17" s="16">
        <v>0</v>
      </c>
      <c r="H17" s="16">
        <v>0</v>
      </c>
      <c r="I17" s="16">
        <v>0</v>
      </c>
      <c r="J17" s="16">
        <v>0</v>
      </c>
      <c r="K17" s="16">
        <f t="shared" si="1"/>
        <v>0</v>
      </c>
      <c r="L17" s="16">
        <f t="shared" si="4"/>
        <v>0</v>
      </c>
      <c r="M17" s="16">
        <f>D17/$G$45*$O$45</f>
        <v>0</v>
      </c>
      <c r="N17" s="16">
        <f t="shared" si="5"/>
        <v>0</v>
      </c>
      <c r="O17" s="16">
        <v>0</v>
      </c>
      <c r="P17" s="16">
        <v>0</v>
      </c>
      <c r="Q17" s="16">
        <f t="shared" si="2"/>
        <v>0</v>
      </c>
      <c r="R17" s="16">
        <f>J17/$M$45*$T$45</f>
        <v>0</v>
      </c>
      <c r="S17" s="16">
        <f t="shared" si="6"/>
        <v>0</v>
      </c>
      <c r="T17" s="16">
        <f>D17/$G$45*$V$45</f>
        <v>0</v>
      </c>
      <c r="U17" s="16">
        <f t="shared" si="7"/>
        <v>0</v>
      </c>
      <c r="V17" s="19">
        <v>0</v>
      </c>
      <c r="W17" s="16">
        <v>0</v>
      </c>
      <c r="X17" s="16">
        <f>J17/$M$45*$Z$45</f>
        <v>0</v>
      </c>
      <c r="Y17" s="16">
        <f t="shared" si="8"/>
        <v>0</v>
      </c>
      <c r="Z17" s="16">
        <f>D17/$G$45*$AB$45</f>
        <v>0</v>
      </c>
      <c r="AA17" s="16">
        <f t="shared" si="9"/>
        <v>0</v>
      </c>
      <c r="AB17" s="19">
        <v>0</v>
      </c>
      <c r="AC17" s="16">
        <v>0</v>
      </c>
      <c r="AD17" s="16">
        <f>J17/$M$45*$AF$45</f>
        <v>0</v>
      </c>
      <c r="AE17" s="16">
        <f t="shared" si="10"/>
        <v>0</v>
      </c>
      <c r="AF17" s="19">
        <v>0</v>
      </c>
      <c r="AG17" s="16">
        <f t="shared" si="11"/>
        <v>0</v>
      </c>
      <c r="AH17" s="19">
        <v>0</v>
      </c>
      <c r="AI17" s="16">
        <v>0</v>
      </c>
      <c r="AJ17" s="16">
        <f>J17/$M$45*$AL$45</f>
        <v>0</v>
      </c>
      <c r="AK17" s="16">
        <f t="shared" si="12"/>
        <v>0</v>
      </c>
      <c r="AL17" s="1"/>
    </row>
    <row r="18" spans="1:38" ht="31.5" customHeight="1" x14ac:dyDescent="0.25">
      <c r="A18" s="14" t="s">
        <v>31</v>
      </c>
      <c r="B18" s="15" t="s">
        <v>37</v>
      </c>
      <c r="C18" s="10" t="s">
        <v>22</v>
      </c>
      <c r="D18" s="16">
        <f>'[2]Виробництво (2)'!E17+'[2]транспортування (2)'!C14+'[2]постачання (2)'!C13</f>
        <v>3377.5619999999999</v>
      </c>
      <c r="E18" s="16">
        <f t="shared" si="0"/>
        <v>3377.5620000000008</v>
      </c>
      <c r="F18" s="16">
        <f t="shared" si="3"/>
        <v>7.3115790339584406</v>
      </c>
      <c r="G18" s="16">
        <v>1284.8699999999999</v>
      </c>
      <c r="H18" s="16">
        <v>1284.8699999999999</v>
      </c>
      <c r="I18" s="16">
        <v>2.6357217732695126</v>
      </c>
      <c r="J18" s="16">
        <f t="shared" ref="J18:J32" si="13">R18+X18+AD18+AJ18</f>
        <v>1328.7999999999997</v>
      </c>
      <c r="K18" s="16">
        <f t="shared" si="1"/>
        <v>1328.7999999999997</v>
      </c>
      <c r="L18" s="16">
        <f t="shared" si="4"/>
        <v>2.7258377052312905</v>
      </c>
      <c r="M18" s="16">
        <f>'[2]Виробництво (2)'!L17+'[2]транспортування (2)'!J14+'[2]постачання (2)'!J13</f>
        <v>2803.9091738229713</v>
      </c>
      <c r="N18" s="16">
        <f t="shared" si="5"/>
        <v>7.3468654904217017</v>
      </c>
      <c r="O18" s="16">
        <v>1049.6442090851431</v>
      </c>
      <c r="P18" s="16">
        <v>2.6357217732695126</v>
      </c>
      <c r="Q18" s="16">
        <f t="shared" si="2"/>
        <v>0.20513044215887433</v>
      </c>
      <c r="R18" s="16">
        <f>'[2]Виробництво (2)'!P17+'[2]транспортування (2)'!M14+'[2]постачання (2)'!M13</f>
        <v>1085.5317853419708</v>
      </c>
      <c r="S18" s="16">
        <f t="shared" si="6"/>
        <v>2.7258377052312905</v>
      </c>
      <c r="T18" s="16">
        <f>'[2]Виробництво (2)'!R17+'[2]транспортування (2)'!O14+'[2]постачання (2)'!O13</f>
        <v>0.65530045871063136</v>
      </c>
      <c r="U18" s="16">
        <f t="shared" si="7"/>
        <v>7.0462414915121654</v>
      </c>
      <c r="V18" s="16">
        <v>0.46959073401278956</v>
      </c>
      <c r="W18" s="16">
        <v>2.6357217732695131</v>
      </c>
      <c r="X18" s="16">
        <f>'[2]Виробництво (2)'!V17+'[2]транспортування (2)'!R14+'[2]постачання (2)'!R13</f>
        <v>0.48564614891482766</v>
      </c>
      <c r="Y18" s="16">
        <f t="shared" si="8"/>
        <v>2.725837705231291</v>
      </c>
      <c r="Z18" s="16">
        <f>'[2]Виробництво (2)'!X17+'[2]транспортування (2)'!T14+'[2]постачання (2)'!T13</f>
        <v>391.90796352178927</v>
      </c>
      <c r="AA18" s="16">
        <f t="shared" si="9"/>
        <v>7.1600979907150686</v>
      </c>
      <c r="AB18" s="16">
        <v>149.9572553555326</v>
      </c>
      <c r="AC18" s="16">
        <v>2.6357217732695135</v>
      </c>
      <c r="AD18" s="16">
        <f>'[2]Виробництво (2)'!AB17+'[2]транспортування (2)'!W14+'[2]постачання (2)'!W13</f>
        <v>155.08432831059304</v>
      </c>
      <c r="AE18" s="16">
        <f>'[2]Виробництво (2)'!AC17+'[2]транспортування (2)'!X14+'[2]постачання (2)'!X13</f>
        <v>2.7258377052312905</v>
      </c>
      <c r="AF18" s="16">
        <f>'[2]Виробництво (2)'!AD17+'[2]транспортування (2)'!Y14+'[2]постачання (2)'!Y13</f>
        <v>181.08956219652904</v>
      </c>
      <c r="AG18" s="16">
        <f t="shared" si="11"/>
        <v>7.1093578123637347</v>
      </c>
      <c r="AH18" s="16">
        <v>84.798944825311381</v>
      </c>
      <c r="AI18" s="16">
        <v>2.6357217732695135</v>
      </c>
      <c r="AJ18" s="16">
        <f>'[2]Виробництво (2)'!AH17+'[2]транспортування (2)'!AB14+'[2]постачання (2)'!AB13</f>
        <v>87.698240198521063</v>
      </c>
      <c r="AK18" s="16">
        <f>'[2]Виробництво (2)'!AI17+'[2]транспортування (2)'!AC14+'[2]постачання (2)'!AC13</f>
        <v>2.7258377052312905</v>
      </c>
      <c r="AL18" s="1"/>
    </row>
    <row r="19" spans="1:38" ht="35.25" customHeight="1" x14ac:dyDescent="0.25">
      <c r="A19" s="14" t="s">
        <v>38</v>
      </c>
      <c r="B19" s="15" t="s">
        <v>39</v>
      </c>
      <c r="C19" s="10" t="s">
        <v>22</v>
      </c>
      <c r="D19" s="16">
        <f>'[2]Виробництво (2)'!E18+'[2]транспортування (2)'!C15+'[2]постачання (2)'!C14</f>
        <v>130059.64296</v>
      </c>
      <c r="E19" s="16">
        <f t="shared" si="0"/>
        <v>130059.64296</v>
      </c>
      <c r="F19" s="16">
        <f t="shared" si="3"/>
        <v>281.54667734610246</v>
      </c>
      <c r="G19" s="16">
        <v>6089.21</v>
      </c>
      <c r="H19" s="16">
        <v>6089.21</v>
      </c>
      <c r="I19" s="16">
        <v>12.491118462576333</v>
      </c>
      <c r="J19" s="16">
        <f t="shared" si="13"/>
        <v>6089.21</v>
      </c>
      <c r="K19" s="16">
        <f t="shared" si="1"/>
        <v>6089.21</v>
      </c>
      <c r="L19" s="16">
        <f t="shared" si="4"/>
        <v>12.491118462576333</v>
      </c>
      <c r="M19" s="16">
        <f>'[2]Виробництво (2)'!L18+'[2]транспортування (2)'!J15+'[2]постачання (2)'!J14</f>
        <v>114166.77439910232</v>
      </c>
      <c r="N19" s="16">
        <f t="shared" si="5"/>
        <v>299.14233414412354</v>
      </c>
      <c r="O19" s="16">
        <v>4974.4363355073629</v>
      </c>
      <c r="P19" s="16">
        <v>12.491118462576335</v>
      </c>
      <c r="Q19" s="16">
        <f t="shared" si="2"/>
        <v>0.94000778122986117</v>
      </c>
      <c r="R19" s="16">
        <f>'[2]Виробництво (2)'!P18+'[2]транспортування (2)'!M15+'[2]постачання (2)'!M14</f>
        <v>4974.4363355073629</v>
      </c>
      <c r="S19" s="16">
        <f>R19/$R$45*1000</f>
        <v>12.491118462576335</v>
      </c>
      <c r="T19" s="16">
        <f>'[2]Виробництво (2)'!R18+'[2]транспортування (2)'!O15+'[2]постачання (2)'!O14</f>
        <v>0.64541256741574249</v>
      </c>
      <c r="U19" s="16">
        <f t="shared" si="7"/>
        <v>6.9399200797391662</v>
      </c>
      <c r="V19" s="16">
        <v>2.2254676297664497</v>
      </c>
      <c r="W19" s="16">
        <v>12.491118462576335</v>
      </c>
      <c r="X19" s="16">
        <f>'[2]Виробництво (2)'!V18+'[2]транспортування (2)'!R15+'[2]постачання (2)'!R14</f>
        <v>2.2254676297664497</v>
      </c>
      <c r="Y19" s="16">
        <f t="shared" si="8"/>
        <v>12.491118462576335</v>
      </c>
      <c r="Z19" s="16">
        <f>'[2]Виробництво (2)'!X18+'[2]транспортування (2)'!T15+'[2]постачання (2)'!T14</f>
        <v>12564.275815887102</v>
      </c>
      <c r="AA19" s="16">
        <f t="shared" si="9"/>
        <v>229.54737948090073</v>
      </c>
      <c r="AB19" s="16">
        <v>710.67206712232576</v>
      </c>
      <c r="AC19" s="16">
        <v>12.491118462576333</v>
      </c>
      <c r="AD19" s="16">
        <f>'[2]Виробництво (2)'!AB18+'[2]транспортування (2)'!W15+'[2]постачання (2)'!W14</f>
        <v>710.67206712232576</v>
      </c>
      <c r="AE19" s="16">
        <f>'[2]Виробництво (2)'!AC18+'[2]транспортування (2)'!X15+'[2]постачання (2)'!X14</f>
        <v>12.491118462576333</v>
      </c>
      <c r="AF19" s="16">
        <f>'[2]Виробництво (2)'!AD18+'[2]транспортування (2)'!Y15+'[2]постачання (2)'!Y14</f>
        <v>3327.9473324431592</v>
      </c>
      <c r="AG19" s="16">
        <f t="shared" si="11"/>
        <v>130.6511986668954</v>
      </c>
      <c r="AH19" s="16">
        <v>401.8761297405452</v>
      </c>
      <c r="AI19" s="16">
        <v>12.491118462576333</v>
      </c>
      <c r="AJ19" s="16">
        <f>'[2]Виробництво (2)'!AH18+'[2]транспортування (2)'!AB15+'[2]постачання (2)'!AB14</f>
        <v>401.8761297405452</v>
      </c>
      <c r="AK19" s="16">
        <f>'[2]Виробництво (2)'!AI18+'[2]транспортування (2)'!AC15+'[2]постачання (2)'!AC14</f>
        <v>12.491118462576333</v>
      </c>
      <c r="AL19" s="20"/>
    </row>
    <row r="20" spans="1:38" ht="25.5" customHeight="1" x14ac:dyDescent="0.25">
      <c r="A20" s="14" t="s">
        <v>40</v>
      </c>
      <c r="B20" s="15" t="s">
        <v>41</v>
      </c>
      <c r="C20" s="10" t="s">
        <v>22</v>
      </c>
      <c r="D20" s="16">
        <f>'[2]Виробництво (2)'!E19+'[2]транспортування (2)'!C16+'[2]постачання (2)'!C15</f>
        <v>32995.990000000005</v>
      </c>
      <c r="E20" s="16">
        <f t="shared" si="0"/>
        <v>32995.990000000005</v>
      </c>
      <c r="F20" s="16">
        <f t="shared" si="3"/>
        <v>71.428085905958923</v>
      </c>
      <c r="G20" s="16">
        <v>65873.040000000008</v>
      </c>
      <c r="H20" s="16">
        <v>65873.040000000008</v>
      </c>
      <c r="I20" s="16">
        <v>135.12885023345052</v>
      </c>
      <c r="J20" s="16">
        <f t="shared" si="13"/>
        <v>68155.199999999997</v>
      </c>
      <c r="K20" s="16">
        <f t="shared" si="1"/>
        <v>68155.199999999997</v>
      </c>
      <c r="L20" s="16">
        <f t="shared" si="4"/>
        <v>139.81036571912981</v>
      </c>
      <c r="M20" s="16">
        <f>'[2]Виробництво (2)'!L19+'[2]транспортування (2)'!J16+'[2]постачання (2)'!J15</f>
        <v>28416.858276564199</v>
      </c>
      <c r="N20" s="16">
        <f t="shared" si="5"/>
        <v>74.458487231824691</v>
      </c>
      <c r="O20" s="16">
        <v>53813.424681745237</v>
      </c>
      <c r="P20" s="16">
        <v>135.12885023345052</v>
      </c>
      <c r="Q20" s="16">
        <f t="shared" si="2"/>
        <v>10.521302160917005</v>
      </c>
      <c r="R20" s="16">
        <f>'[2]Виробництво (2)'!P19+'[2]транспортування (2)'!M16+'[2]постачання (2)'!M15</f>
        <v>55677.781409045077</v>
      </c>
      <c r="S20" s="16">
        <f t="shared" si="6"/>
        <v>139.81036571912981</v>
      </c>
      <c r="T20" s="16">
        <f>'[2]Виробництво (2)'!R19+'[2]транспортування (2)'!O16+'[2]постачання (2)'!O15</f>
        <v>4.8680918590227886</v>
      </c>
      <c r="U20" s="16">
        <f t="shared" si="7"/>
        <v>52.34507375293321</v>
      </c>
      <c r="V20" s="16">
        <v>24.075096472992481</v>
      </c>
      <c r="W20" s="16">
        <v>135.12885023345052</v>
      </c>
      <c r="X20" s="16">
        <f>'[2]Виробництво (2)'!V19+'[2]транспортування (2)'!R16+'[2]постачання (2)'!R15</f>
        <v>24.909173997983039</v>
      </c>
      <c r="Y20" s="16">
        <f t="shared" si="8"/>
        <v>139.81036571912981</v>
      </c>
      <c r="Z20" s="16">
        <f>'[2]Виробництво (2)'!X19+'[2]транспортування (2)'!T16+'[2]постачання (2)'!T15</f>
        <v>3201.9795473506701</v>
      </c>
      <c r="AA20" s="16">
        <f t="shared" si="9"/>
        <v>58.499672007868277</v>
      </c>
      <c r="AB20" s="16">
        <v>7688.0464796634769</v>
      </c>
      <c r="AC20" s="16">
        <v>135.12885023345049</v>
      </c>
      <c r="AD20" s="16">
        <f>'[2]Виробництво (2)'!AB19+'[2]транспортування (2)'!W16+'[2]постачання (2)'!W15</f>
        <v>7954.3975111936561</v>
      </c>
      <c r="AE20" s="16">
        <f>'[2]Виробництво (2)'!AC19+'[2]транспортування (2)'!X16+'[2]постачання (2)'!X15</f>
        <v>139.81036571912981</v>
      </c>
      <c r="AF20" s="16">
        <f>'[2]Виробництво (2)'!AD19+'[2]транспортування (2)'!Y16+'[2]постачання (2)'!Y15</f>
        <v>1372.2840842261126</v>
      </c>
      <c r="AG20" s="16">
        <f t="shared" si="11"/>
        <v>53.874218130736203</v>
      </c>
      <c r="AH20" s="16">
        <v>4347.4937421182913</v>
      </c>
      <c r="AI20" s="16">
        <v>135.12885023345049</v>
      </c>
      <c r="AJ20" s="16">
        <f>'[2]Виробництво (2)'!AH19+'[2]транспортування (2)'!AB16+'[2]постачання (2)'!AB15</f>
        <v>4498.1119057632768</v>
      </c>
      <c r="AK20" s="16">
        <f>'[2]Виробництво (2)'!AI19+'[2]транспортування (2)'!AC16+'[2]постачання (2)'!AC15</f>
        <v>139.81036571912983</v>
      </c>
      <c r="AL20" s="1"/>
    </row>
    <row r="21" spans="1:38" ht="18" customHeight="1" x14ac:dyDescent="0.25">
      <c r="A21" s="14" t="s">
        <v>42</v>
      </c>
      <c r="B21" s="15" t="s">
        <v>43</v>
      </c>
      <c r="C21" s="10" t="s">
        <v>22</v>
      </c>
      <c r="D21" s="16">
        <f>D22+D23+D24</f>
        <v>33417.155129999999</v>
      </c>
      <c r="E21" s="16">
        <f t="shared" si="0"/>
        <v>33417.155129999999</v>
      </c>
      <c r="F21" s="16">
        <f t="shared" si="3"/>
        <v>72.339803332416921</v>
      </c>
      <c r="G21" s="16">
        <v>32609.830369999996</v>
      </c>
      <c r="H21" s="16">
        <v>32609.830369999996</v>
      </c>
      <c r="I21" s="16">
        <v>66.894269403779703</v>
      </c>
      <c r="J21" s="16">
        <f t="shared" si="13"/>
        <v>33111.898650000003</v>
      </c>
      <c r="K21" s="16">
        <f t="shared" si="1"/>
        <v>33111.898650000003</v>
      </c>
      <c r="L21" s="16">
        <f t="shared" si="4"/>
        <v>67.924188615267241</v>
      </c>
      <c r="M21" s="16">
        <f t="shared" ref="M21:AK21" si="14">M22+M23+M24</f>
        <v>30034.639899120702</v>
      </c>
      <c r="N21" s="16">
        <f t="shared" si="5"/>
        <v>78.697434800013369</v>
      </c>
      <c r="O21" s="16">
        <v>26639.83096120178</v>
      </c>
      <c r="P21" s="16">
        <v>66.894269403779703</v>
      </c>
      <c r="Q21" s="16">
        <f t="shared" si="2"/>
        <v>5.1115731568289702</v>
      </c>
      <c r="R21" s="16">
        <f t="shared" si="14"/>
        <v>27049.983788077137</v>
      </c>
      <c r="S21" s="16">
        <f t="shared" si="6"/>
        <v>67.924188615267227</v>
      </c>
      <c r="T21" s="16">
        <f t="shared" si="14"/>
        <v>2.0420016995239711</v>
      </c>
      <c r="U21" s="16">
        <f t="shared" si="7"/>
        <v>21.957007521763131</v>
      </c>
      <c r="V21" s="16">
        <v>11.918150614055005</v>
      </c>
      <c r="W21" s="16">
        <v>66.894269403779703</v>
      </c>
      <c r="X21" s="16">
        <f t="shared" si="14"/>
        <v>12.101645140450469</v>
      </c>
      <c r="Y21" s="16">
        <f t="shared" si="8"/>
        <v>67.924188615267227</v>
      </c>
      <c r="Z21" s="16">
        <f t="shared" si="14"/>
        <v>2510.2491938004791</v>
      </c>
      <c r="AA21" s="16">
        <f t="shared" si="9"/>
        <v>45.86186523797349</v>
      </c>
      <c r="AB21" s="16">
        <v>3805.8952733698288</v>
      </c>
      <c r="AC21" s="16">
        <v>66.894269403779703</v>
      </c>
      <c r="AD21" s="16">
        <f t="shared" si="14"/>
        <v>3864.4916926728501</v>
      </c>
      <c r="AE21" s="16">
        <f t="shared" si="14"/>
        <v>67.924188615267227</v>
      </c>
      <c r="AF21" s="16">
        <f t="shared" si="14"/>
        <v>870.22403537929654</v>
      </c>
      <c r="AG21" s="16">
        <f t="shared" si="11"/>
        <v>34.163946112566606</v>
      </c>
      <c r="AH21" s="16">
        <v>2152.185984814334</v>
      </c>
      <c r="AI21" s="16">
        <v>66.894269403779703</v>
      </c>
      <c r="AJ21" s="16">
        <f t="shared" si="14"/>
        <v>2185.3215241095613</v>
      </c>
      <c r="AK21" s="16">
        <f t="shared" si="14"/>
        <v>67.924188615267227</v>
      </c>
      <c r="AL21" s="1"/>
    </row>
    <row r="22" spans="1:38" ht="18.75" hidden="1" customHeight="1" x14ac:dyDescent="0.25">
      <c r="A22" s="14" t="s">
        <v>44</v>
      </c>
      <c r="B22" s="15" t="s">
        <v>45</v>
      </c>
      <c r="C22" s="10" t="s">
        <v>22</v>
      </c>
      <c r="D22" s="16">
        <f>'[2]Виробництво (2)'!E21+'[2]транспортування (2)'!C18+'[2]постачання (2)'!C17</f>
        <v>7198.8010000000004</v>
      </c>
      <c r="E22" s="16">
        <f t="shared" si="0"/>
        <v>7198.8010000000004</v>
      </c>
      <c r="F22" s="16">
        <f t="shared" si="3"/>
        <v>15.583608076251172</v>
      </c>
      <c r="G22" s="16">
        <v>14492.07</v>
      </c>
      <c r="H22" s="16">
        <v>14492.07</v>
      </c>
      <c r="I22" s="16">
        <v>29.728349512982568</v>
      </c>
      <c r="J22" s="16">
        <f t="shared" si="13"/>
        <v>14994.140000000001</v>
      </c>
      <c r="K22" s="16">
        <f t="shared" si="1"/>
        <v>14994.140000000001</v>
      </c>
      <c r="L22" s="16">
        <f t="shared" si="4"/>
        <v>30.758272252797045</v>
      </c>
      <c r="M22" s="16">
        <f>'[2]Виробництво (2)'!L21+'[2]транспортування (2)'!J18+'[2]постачання (2)'!J17</f>
        <v>6201.3571026286572</v>
      </c>
      <c r="N22" s="16">
        <f t="shared" si="5"/>
        <v>16.248934493468198</v>
      </c>
      <c r="O22" s="16">
        <v>11838.954410295619</v>
      </c>
      <c r="P22" s="16">
        <v>29.728349512982572</v>
      </c>
      <c r="Q22" s="16">
        <f t="shared" si="2"/>
        <v>2.3146858579109462</v>
      </c>
      <c r="R22" s="16">
        <f>'[2]Виробництво (2)'!P21+'[2]транспортування (2)'!M18+'[2]постачання (2)'!M17</f>
        <v>12249.108642284364</v>
      </c>
      <c r="S22" s="16">
        <f t="shared" si="6"/>
        <v>30.758272252797045</v>
      </c>
      <c r="T22" s="16">
        <f>'[2]Виробництво (2)'!R21+'[2]транспортування (2)'!O18+'[2]постачання (2)'!O17</f>
        <v>1.0656695075409082</v>
      </c>
      <c r="U22" s="16">
        <f t="shared" si="7"/>
        <v>11.458811909042023</v>
      </c>
      <c r="V22" s="16">
        <v>5.2965216626310268</v>
      </c>
      <c r="W22" s="16">
        <v>29.728349512982575</v>
      </c>
      <c r="X22" s="16">
        <f>'[2]Виробництво (2)'!V21+'[2]транспортування (2)'!R18+'[2]постачання (2)'!R17</f>
        <v>5.4800168176473329</v>
      </c>
      <c r="Y22" s="16">
        <f t="shared" si="8"/>
        <v>30.758272252797045</v>
      </c>
      <c r="Z22" s="16">
        <f>'[2]Виробництво (2)'!X21+'[2]транспортування (2)'!T18+'[2]постачання (2)'!T17</f>
        <v>697.52600532528618</v>
      </c>
      <c r="AA22" s="16">
        <f t="shared" si="9"/>
        <v>12.743692433091919</v>
      </c>
      <c r="AB22" s="16">
        <v>1691.3703655780375</v>
      </c>
      <c r="AC22" s="16">
        <v>29.728349512982568</v>
      </c>
      <c r="AD22" s="16">
        <f>'[2]Виробництво (2)'!AB21+'[2]транспортування (2)'!W18+'[2]постачання (2)'!W17</f>
        <v>1749.9669856223632</v>
      </c>
      <c r="AE22" s="16">
        <f>AD22/$AD$45*1000</f>
        <v>30.758272252797045</v>
      </c>
      <c r="AF22" s="16">
        <f>'[2]Виробництво (2)'!AD21+'[2]транспортування (2)'!Y18+'[2]постачання (2)'!Y17</f>
        <v>298.85222253851629</v>
      </c>
      <c r="AG22" s="16">
        <f t="shared" si="11"/>
        <v>11.732577832071147</v>
      </c>
      <c r="AH22" s="16">
        <v>956.44870246371238</v>
      </c>
      <c r="AI22" s="16">
        <v>29.728349512982568</v>
      </c>
      <c r="AJ22" s="16">
        <f>'[2]Виробництво (2)'!AH21+'[2]транспортування (2)'!AB18+'[2]постачання (2)'!AB17</f>
        <v>989.58435527562665</v>
      </c>
      <c r="AK22" s="16">
        <f t="shared" ref="AK22:AK28" si="15">AJ22/$AJ$45*1000</f>
        <v>30.758272252797045</v>
      </c>
      <c r="AL22" s="1"/>
    </row>
    <row r="23" spans="1:38" ht="20.25" hidden="1" customHeight="1" x14ac:dyDescent="0.25">
      <c r="A23" s="14" t="s">
        <v>46</v>
      </c>
      <c r="B23" s="15" t="s">
        <v>47</v>
      </c>
      <c r="C23" s="10" t="s">
        <v>22</v>
      </c>
      <c r="D23" s="16">
        <f>'[2]Виробництво (2)'!E22+'[2]транспортування (2)'!C19+'[2]постачання (2)'!C18</f>
        <v>4812.8039999999992</v>
      </c>
      <c r="E23" s="16">
        <f t="shared" si="0"/>
        <v>4812.8040000000001</v>
      </c>
      <c r="F23" s="16">
        <f t="shared" si="3"/>
        <v>10.418519873491979</v>
      </c>
      <c r="G23" s="16">
        <v>4158.7003699999996</v>
      </c>
      <c r="H23" s="16">
        <v>4158.7003699999996</v>
      </c>
      <c r="I23" s="16">
        <v>8.5309619756963571</v>
      </c>
      <c r="J23" s="16">
        <f t="shared" si="13"/>
        <v>4158.6986499999994</v>
      </c>
      <c r="K23" s="16">
        <f t="shared" si="1"/>
        <v>4158.6986499999994</v>
      </c>
      <c r="L23" s="16">
        <f t="shared" si="4"/>
        <v>8.5309584473694056</v>
      </c>
      <c r="M23" s="16">
        <f>'[2]Виробництво (2)'!L22+'[2]транспортування (2)'!J19+'[2]постачання (2)'!J18</f>
        <v>4127.794633825958</v>
      </c>
      <c r="N23" s="16">
        <f t="shared" si="5"/>
        <v>10.815739764300409</v>
      </c>
      <c r="O23" s="16">
        <v>3397.3520750665375</v>
      </c>
      <c r="P23" s="16">
        <v>8.5309619756963571</v>
      </c>
      <c r="Q23" s="16">
        <f t="shared" si="2"/>
        <v>0.64198953407586834</v>
      </c>
      <c r="R23" s="16">
        <f>'[2]Виробництво (2)'!P22+'[2]транспортування (2)'!M19+'[2]постачання (2)'!M18</f>
        <v>3397.350669953149</v>
      </c>
      <c r="S23" s="16">
        <f t="shared" si="6"/>
        <v>8.5309584473694073</v>
      </c>
      <c r="T23" s="16">
        <f>'[2]Виробництво (2)'!R22+'[2]транспортування (2)'!O19+'[2]постачання (2)'!O18</f>
        <v>0.7501821550957144</v>
      </c>
      <c r="U23" s="16">
        <f t="shared" si="7"/>
        <v>8.0664747859754247</v>
      </c>
      <c r="V23" s="16">
        <v>1.519910309437966</v>
      </c>
      <c r="W23" s="16">
        <v>8.5309619756963588</v>
      </c>
      <c r="X23" s="16">
        <f>'[2]Виробництво (2)'!V22+'[2]транспортування (2)'!R19+'[2]постачання (2)'!R18</f>
        <v>1.5199096808171231</v>
      </c>
      <c r="Y23" s="16">
        <f t="shared" si="8"/>
        <v>8.5309584473694073</v>
      </c>
      <c r="Z23" s="16">
        <f>'[2]Виробництво (2)'!X22+'[2]транспортування (2)'!T19+'[2]постачання (2)'!T18</f>
        <v>477.47704579746153</v>
      </c>
      <c r="AA23" s="16">
        <f t="shared" si="9"/>
        <v>8.723431913719951</v>
      </c>
      <c r="AB23" s="16">
        <v>485.36217152804397</v>
      </c>
      <c r="AC23" s="16">
        <v>8.5309619756963588</v>
      </c>
      <c r="AD23" s="16">
        <f>'[2]Виробництво (2)'!AB22+'[2]транспортування (2)'!W19+'[2]постачання (2)'!W18</f>
        <v>485.36197078674002</v>
      </c>
      <c r="AE23" s="16">
        <f>AD23/$AD$45*1000</f>
        <v>8.5309584473694073</v>
      </c>
      <c r="AF23" s="16">
        <f>'[2]Виробництво (2)'!AD22+'[2]транспортування (2)'!Y19+'[2]постачання (2)'!Y18</f>
        <v>206.78213822148425</v>
      </c>
      <c r="AG23" s="16">
        <f t="shared" si="11"/>
        <v>8.1180173610821402</v>
      </c>
      <c r="AH23" s="16">
        <v>274.46621309598015</v>
      </c>
      <c r="AI23" s="16">
        <v>8.5309619756963588</v>
      </c>
      <c r="AJ23" s="16">
        <f>'[2]Виробництво (2)'!AH22+'[2]транспортування (2)'!AB19+'[2]постачання (2)'!AB18</f>
        <v>274.4660995792936</v>
      </c>
      <c r="AK23" s="16">
        <f t="shared" si="15"/>
        <v>8.5309584473694091</v>
      </c>
      <c r="AL23" s="1"/>
    </row>
    <row r="24" spans="1:38" hidden="1" x14ac:dyDescent="0.25">
      <c r="A24" s="14" t="s">
        <v>48</v>
      </c>
      <c r="B24" s="15" t="s">
        <v>49</v>
      </c>
      <c r="C24" s="10" t="s">
        <v>22</v>
      </c>
      <c r="D24" s="16">
        <f>'[2]Виробництво (2)'!E23+'[2]транспортування (2)'!C20+'[2]постачання (2)'!C19</f>
        <v>21405.55013</v>
      </c>
      <c r="E24" s="16">
        <f t="shared" si="0"/>
        <v>21405.55013</v>
      </c>
      <c r="F24" s="16">
        <f t="shared" si="3"/>
        <v>46.337675382673773</v>
      </c>
      <c r="G24" s="16">
        <v>13959.059999999998</v>
      </c>
      <c r="H24" s="16">
        <v>13959.059999999998</v>
      </c>
      <c r="I24" s="16">
        <v>28.63495791510077</v>
      </c>
      <c r="J24" s="16">
        <f t="shared" si="13"/>
        <v>13959.059999999998</v>
      </c>
      <c r="K24" s="16">
        <f t="shared" si="1"/>
        <v>13959.059999999998</v>
      </c>
      <c r="L24" s="16">
        <f t="shared" si="4"/>
        <v>28.63495791510077</v>
      </c>
      <c r="M24" s="16">
        <f>'[2]Виробництво (2)'!L23+'[2]транспортування (2)'!J20+'[2]постачання (2)'!J19</f>
        <v>19705.488162666086</v>
      </c>
      <c r="N24" s="16">
        <f t="shared" si="5"/>
        <v>51.63276054224476</v>
      </c>
      <c r="O24" s="16">
        <v>11403.524475839624</v>
      </c>
      <c r="P24" s="16">
        <v>28.63495791510077</v>
      </c>
      <c r="Q24" s="16">
        <f t="shared" si="2"/>
        <v>2.1548977648421554</v>
      </c>
      <c r="R24" s="16">
        <f>'[2]Виробництво (2)'!P23+'[2]транспортування (2)'!M20+'[2]постачання (2)'!M19</f>
        <v>11403.524475839624</v>
      </c>
      <c r="S24" s="16">
        <f t="shared" si="6"/>
        <v>28.63495791510077</v>
      </c>
      <c r="T24" s="16">
        <f>'[2]Виробництво (2)'!R23+'[2]транспортування (2)'!O20+'[2]постачання (2)'!O19</f>
        <v>0.22615003688734855</v>
      </c>
      <c r="U24" s="16">
        <f t="shared" si="7"/>
        <v>2.4317208267456834</v>
      </c>
      <c r="V24" s="16">
        <v>5.1017186419860128</v>
      </c>
      <c r="W24" s="16">
        <v>28.63495791510077</v>
      </c>
      <c r="X24" s="16">
        <f>'[2]Виробництво (2)'!V23+'[2]транспортування (2)'!R20+'[2]постачання (2)'!R19</f>
        <v>5.1017186419860128</v>
      </c>
      <c r="Y24" s="16">
        <f t="shared" si="8"/>
        <v>28.63495791510077</v>
      </c>
      <c r="Z24" s="16">
        <f>'[2]Виробництво (2)'!X23+'[2]транспортування (2)'!T20+'[2]постачання (2)'!T19</f>
        <v>1335.2461426777313</v>
      </c>
      <c r="AA24" s="16">
        <f t="shared" si="9"/>
        <v>24.394740891161621</v>
      </c>
      <c r="AB24" s="16">
        <v>1629.1627362637471</v>
      </c>
      <c r="AC24" s="16">
        <v>28.63495791510077</v>
      </c>
      <c r="AD24" s="16">
        <f>'[2]Виробництво (2)'!AB23+'[2]транспортування (2)'!W20+'[2]постачання (2)'!W19</f>
        <v>1629.1627362637471</v>
      </c>
      <c r="AE24" s="16">
        <f>'[2]Виробництво (2)'!AC23+'[2]транспортування (2)'!X20+'[2]постачання (2)'!X19</f>
        <v>28.63495791510077</v>
      </c>
      <c r="AF24" s="16">
        <f>'[2]Виробництво (2)'!AD23+'[2]транспортування (2)'!Y20+'[2]постачання (2)'!Y19</f>
        <v>364.58967461929609</v>
      </c>
      <c r="AG24" s="16">
        <f t="shared" si="11"/>
        <v>14.31335091941332</v>
      </c>
      <c r="AH24" s="16">
        <v>921.27106925464136</v>
      </c>
      <c r="AI24" s="16">
        <v>28.634957915100774</v>
      </c>
      <c r="AJ24" s="16">
        <f>'[2]Виробництво (2)'!AH23+'[2]транспортування (2)'!AB20+'[2]постачання (2)'!AB19</f>
        <v>921.27106925464136</v>
      </c>
      <c r="AK24" s="16">
        <f t="shared" si="15"/>
        <v>28.634957915100774</v>
      </c>
      <c r="AL24" s="1"/>
    </row>
    <row r="25" spans="1:38" ht="19.5" customHeight="1" x14ac:dyDescent="0.25">
      <c r="A25" s="14" t="s">
        <v>50</v>
      </c>
      <c r="B25" s="15" t="s">
        <v>51</v>
      </c>
      <c r="C25" s="10" t="s">
        <v>22</v>
      </c>
      <c r="D25" s="16">
        <f>D26+D27+D28</f>
        <v>1106.4639999999999</v>
      </c>
      <c r="E25" s="16">
        <f t="shared" si="0"/>
        <v>1106.4640000000002</v>
      </c>
      <c r="F25" s="16">
        <f t="shared" si="3"/>
        <v>2.3952184990918868</v>
      </c>
      <c r="G25" s="16">
        <v>1465.4700000000003</v>
      </c>
      <c r="H25" s="16">
        <v>1465.4700000000003</v>
      </c>
      <c r="I25" s="16">
        <v>3.006196103164736</v>
      </c>
      <c r="J25" s="16">
        <f t="shared" si="13"/>
        <v>1506.8600000000001</v>
      </c>
      <c r="K25" s="16">
        <f t="shared" si="1"/>
        <v>1506.8600000000001</v>
      </c>
      <c r="L25" s="16">
        <f t="shared" si="4"/>
        <v>3.0911015988145873</v>
      </c>
      <c r="M25" s="16">
        <f t="shared" ref="M25:AJ25" si="16">M26+M27+M28</f>
        <v>949.76272090954149</v>
      </c>
      <c r="N25" s="16">
        <f t="shared" si="5"/>
        <v>2.4885895104888589</v>
      </c>
      <c r="O25" s="16">
        <v>1197.1811148894481</v>
      </c>
      <c r="P25" s="16">
        <v>3.006196103164736</v>
      </c>
      <c r="Q25" s="16">
        <f t="shared" si="2"/>
        <v>0.2326180449063226</v>
      </c>
      <c r="R25" s="16">
        <f t="shared" si="16"/>
        <v>1230.9936981189062</v>
      </c>
      <c r="S25" s="16">
        <f t="shared" si="6"/>
        <v>3.0911015988145873</v>
      </c>
      <c r="T25" s="16">
        <f t="shared" si="16"/>
        <v>0.16786489359168907</v>
      </c>
      <c r="U25" s="16">
        <f t="shared" si="7"/>
        <v>1.8049988558246137</v>
      </c>
      <c r="V25" s="16">
        <v>0.53559592252424193</v>
      </c>
      <c r="W25" s="16">
        <v>3.0061961031647355</v>
      </c>
      <c r="X25" s="16">
        <f t="shared" si="16"/>
        <v>0.55072302525120209</v>
      </c>
      <c r="Y25" s="16">
        <f t="shared" si="8"/>
        <v>3.0911015988145873</v>
      </c>
      <c r="Z25" s="16">
        <f t="shared" si="16"/>
        <v>109.64635430904411</v>
      </c>
      <c r="AA25" s="16">
        <f t="shared" si="9"/>
        <v>2.003221966000623</v>
      </c>
      <c r="AB25" s="16">
        <v>171.03509227071402</v>
      </c>
      <c r="AC25" s="16">
        <v>3.0061961031647351</v>
      </c>
      <c r="AD25" s="16">
        <f t="shared" si="16"/>
        <v>175.86572167226089</v>
      </c>
      <c r="AE25" s="16">
        <f>AD25/$AD$45*1000</f>
        <v>3.0911015988145873</v>
      </c>
      <c r="AF25" s="16">
        <f t="shared" ref="AF25" si="17">AF26+AF27+AF28</f>
        <v>46.887059887822637</v>
      </c>
      <c r="AG25" s="16">
        <f t="shared" si="11"/>
        <v>1.8407294239880116</v>
      </c>
      <c r="AH25" s="16">
        <v>96.718196917313861</v>
      </c>
      <c r="AI25" s="16">
        <v>3.0061961031647355</v>
      </c>
      <c r="AJ25" s="16">
        <f t="shared" si="16"/>
        <v>99.44985718358177</v>
      </c>
      <c r="AK25" s="16">
        <f t="shared" si="15"/>
        <v>3.0911015988145873</v>
      </c>
      <c r="AL25" s="1"/>
    </row>
    <row r="26" spans="1:38" ht="18.75" hidden="1" customHeight="1" x14ac:dyDescent="0.25">
      <c r="A26" s="14" t="s">
        <v>52</v>
      </c>
      <c r="B26" s="15" t="s">
        <v>53</v>
      </c>
      <c r="C26" s="10" t="s">
        <v>22</v>
      </c>
      <c r="D26" s="16">
        <f>'[2]Виробництво (2)'!E25+'[2]транспортування (2)'!C22+'[2]постачання (2)'!C21</f>
        <v>94.884</v>
      </c>
      <c r="E26" s="16">
        <f t="shared" si="0"/>
        <v>94.883999999999986</v>
      </c>
      <c r="F26" s="16">
        <f t="shared" si="3"/>
        <v>0.20540018660149323</v>
      </c>
      <c r="G26" s="16">
        <v>628.06000000000006</v>
      </c>
      <c r="H26" s="16">
        <v>628.06000000000006</v>
      </c>
      <c r="I26" s="16">
        <v>1.2883726890032849</v>
      </c>
      <c r="J26" s="16">
        <f t="shared" si="13"/>
        <v>649.81999999999994</v>
      </c>
      <c r="K26" s="16">
        <f t="shared" si="1"/>
        <v>649.81999999999994</v>
      </c>
      <c r="L26" s="16">
        <f t="shared" si="4"/>
        <v>1.3330101276440378</v>
      </c>
      <c r="M26" s="16">
        <f>'[2]Виробництво (2)'!L25+'[2]транспортування (2)'!J22+'[2]постачання (2)'!J21</f>
        <v>82.702085135307726</v>
      </c>
      <c r="N26" s="16">
        <f t="shared" si="5"/>
        <v>0.21669785203422987</v>
      </c>
      <c r="O26" s="16">
        <v>513.07878770460445</v>
      </c>
      <c r="P26" s="16">
        <v>1.2883726890032849</v>
      </c>
      <c r="Q26" s="16">
        <f t="shared" si="2"/>
        <v>0.10031446713100521</v>
      </c>
      <c r="R26" s="16">
        <f>'[2]Виробництво (2)'!P25+'[2]транспортування (2)'!M22+'[2]постачання (2)'!M21</f>
        <v>530.85510592332901</v>
      </c>
      <c r="S26" s="16">
        <f t="shared" si="6"/>
        <v>1.3330101276440378</v>
      </c>
      <c r="T26" s="16">
        <f>'[2]Виробництво (2)'!R25+'[2]транспортування (2)'!O22+'[2]постачання (2)'!O21</f>
        <v>1.1880748224363403E-2</v>
      </c>
      <c r="U26" s="16">
        <f t="shared" si="7"/>
        <v>0.12774998090713338</v>
      </c>
      <c r="V26" s="16">
        <v>0.22954163176358122</v>
      </c>
      <c r="W26" s="16">
        <v>1.2883726890032849</v>
      </c>
      <c r="X26" s="16">
        <f>'[2]Виробництво (2)'!V25+'[2]транспортування (2)'!R22+'[2]постачання (2)'!R21</f>
        <v>0.2374944163815724</v>
      </c>
      <c r="Y26" s="16">
        <f t="shared" si="8"/>
        <v>1.333010127644038</v>
      </c>
      <c r="Z26" s="16">
        <f>'[2]Виробництво (2)'!X25+'[2]транспортування (2)'!T22+'[2]постачання (2)'!T21</f>
        <v>8.6019113339842015</v>
      </c>
      <c r="AA26" s="16">
        <f t="shared" si="9"/>
        <v>0.15715559210713806</v>
      </c>
      <c r="AB26" s="16">
        <v>73.300920558963796</v>
      </c>
      <c r="AC26" s="16">
        <v>1.2883726890032849</v>
      </c>
      <c r="AD26" s="16">
        <f>'[2]Виробництво (2)'!AB25+'[2]транспортування (2)'!W22+'[2]постачання (2)'!W21</f>
        <v>75.840531474104139</v>
      </c>
      <c r="AE26" s="16">
        <f>AD26/$AD$45*1000</f>
        <v>1.3330101276440378</v>
      </c>
      <c r="AF26" s="16">
        <f>'[2]Виробництво (2)'!AD25+'[2]транспортування (2)'!Y22+'[2]постачання (2)'!Y21</f>
        <v>3.5681227824837047</v>
      </c>
      <c r="AG26" s="16">
        <f t="shared" si="11"/>
        <v>0.14008019717665299</v>
      </c>
      <c r="AH26" s="16">
        <v>41.450750104668231</v>
      </c>
      <c r="AI26" s="16">
        <v>1.2883726890032849</v>
      </c>
      <c r="AJ26" s="16">
        <f>'[2]Виробництво (2)'!AH25+'[2]транспортування (2)'!AB22+'[2]постачання (2)'!AB21</f>
        <v>42.886868186185247</v>
      </c>
      <c r="AK26" s="16">
        <f t="shared" si="15"/>
        <v>1.3330101276440378</v>
      </c>
      <c r="AL26" s="1"/>
    </row>
    <row r="27" spans="1:38" ht="15.75" hidden="1" customHeight="1" x14ac:dyDescent="0.25">
      <c r="A27" s="14" t="s">
        <v>54</v>
      </c>
      <c r="B27" s="15" t="s">
        <v>55</v>
      </c>
      <c r="C27" s="10" t="s">
        <v>22</v>
      </c>
      <c r="D27" s="16">
        <f>'[2]Виробництво (2)'!E26+'[2]транспортування (2)'!C23+'[2]постачання (2)'!C22</f>
        <v>20.93979974759009</v>
      </c>
      <c r="E27" s="16">
        <f t="shared" si="0"/>
        <v>20.939799747590087</v>
      </c>
      <c r="F27" s="16">
        <f t="shared" si="3"/>
        <v>4.5329442008693835E-2</v>
      </c>
      <c r="G27" s="16">
        <v>138.17999999999998</v>
      </c>
      <c r="H27" s="16">
        <v>138.17999999999998</v>
      </c>
      <c r="I27" s="16">
        <v>0.28345594078029784</v>
      </c>
      <c r="J27" s="16">
        <f t="shared" si="13"/>
        <v>142.96</v>
      </c>
      <c r="K27" s="16">
        <f t="shared" si="1"/>
        <v>142.96</v>
      </c>
      <c r="L27" s="16">
        <f t="shared" si="4"/>
        <v>0.29326140754053687</v>
      </c>
      <c r="M27" s="16">
        <f>'[2]Виробництво (2)'!L26+'[2]транспортування (2)'!J23+'[2]постачання (2)'!J22</f>
        <v>18.255389813117088</v>
      </c>
      <c r="N27" s="16">
        <f t="shared" si="5"/>
        <v>4.7833180434058403E-2</v>
      </c>
      <c r="O27" s="16">
        <v>112.88288839445632</v>
      </c>
      <c r="P27" s="16">
        <v>0.28345594078029784</v>
      </c>
      <c r="Q27" s="16">
        <f t="shared" si="2"/>
        <v>2.2069121019741636E-2</v>
      </c>
      <c r="R27" s="16">
        <f>'[2]Виробництво (2)'!P26+'[2]транспортування (2)'!M23+'[2]постачання (2)'!M22</f>
        <v>116.78779653257689</v>
      </c>
      <c r="S27" s="16">
        <f t="shared" si="6"/>
        <v>0.29326140754053687</v>
      </c>
      <c r="T27" s="16">
        <f>'[2]Виробництво (2)'!R26+'[2]транспортування (2)'!O23+'[2]постачання (2)'!O22</f>
        <v>4.2150744565935044E-3</v>
      </c>
      <c r="U27" s="16">
        <f t="shared" si="7"/>
        <v>4.532338125369359E-2</v>
      </c>
      <c r="V27" s="16">
        <v>5.0501644233180987E-2</v>
      </c>
      <c r="W27" s="16">
        <v>0.28345594078029784</v>
      </c>
      <c r="X27" s="16">
        <f>'[2]Виробництво (2)'!V26+'[2]транспортування (2)'!R23+'[2]постачання (2)'!R22</f>
        <v>5.2248625413052197E-2</v>
      </c>
      <c r="Y27" s="16">
        <f t="shared" si="8"/>
        <v>0.29326140754053681</v>
      </c>
      <c r="Z27" s="16">
        <f>'[2]Виробництво (2)'!X26+'[2]транспортування (2)'!T23+'[2]постачання (2)'!T22</f>
        <v>1.8954399573977101</v>
      </c>
      <c r="AA27" s="16">
        <f t="shared" si="9"/>
        <v>3.4629395403265005E-2</v>
      </c>
      <c r="AB27" s="16">
        <v>16.126996151383011</v>
      </c>
      <c r="AC27" s="16">
        <v>0.28345594078029779</v>
      </c>
      <c r="AD27" s="16">
        <f>'[2]Виробництво (2)'!AB26+'[2]транспортування (2)'!W23+'[2]постачання (2)'!W22</f>
        <v>16.684870240278737</v>
      </c>
      <c r="AE27" s="16">
        <f>AD27/$AD$45*1000</f>
        <v>0.29326140754053692</v>
      </c>
      <c r="AF27" s="16">
        <f>'[2]Виробництво (2)'!AD26+'[2]транспортування (2)'!Y23+'[2]постачання (2)'!Y22</f>
        <v>0.78475490261869874</v>
      </c>
      <c r="AG27" s="16">
        <f t="shared" si="11"/>
        <v>3.0808531038736604E-2</v>
      </c>
      <c r="AH27" s="16">
        <v>9.1196138099274844</v>
      </c>
      <c r="AI27" s="16">
        <v>0.2834559407802979</v>
      </c>
      <c r="AJ27" s="16">
        <f>'[2]Виробництво (2)'!AH26+'[2]транспортування (2)'!AB23+'[2]постачання (2)'!AB22</f>
        <v>9.4350846017313135</v>
      </c>
      <c r="AK27" s="16">
        <f t="shared" si="15"/>
        <v>0.29326140754053681</v>
      </c>
      <c r="AL27" s="1"/>
    </row>
    <row r="28" spans="1:38" ht="13.5" hidden="1" customHeight="1" x14ac:dyDescent="0.25">
      <c r="A28" s="14" t="s">
        <v>56</v>
      </c>
      <c r="B28" s="15" t="s">
        <v>57</v>
      </c>
      <c r="C28" s="10" t="s">
        <v>22</v>
      </c>
      <c r="D28" s="16">
        <f>'[2]Виробництво (2)'!E27+'[2]транспортування (2)'!C24+'[2]постачання (2)'!C23</f>
        <v>990.64020025240995</v>
      </c>
      <c r="E28" s="16">
        <f t="shared" si="0"/>
        <v>990.64020025240984</v>
      </c>
      <c r="F28" s="16">
        <f t="shared" si="3"/>
        <v>2.1444888704817</v>
      </c>
      <c r="G28" s="16">
        <v>699.2299999999999</v>
      </c>
      <c r="H28" s="16">
        <v>699.2299999999999</v>
      </c>
      <c r="I28" s="16">
        <v>1.4343674733811527</v>
      </c>
      <c r="J28" s="16">
        <f>R28+X28+AD28+AJ28</f>
        <v>714.08</v>
      </c>
      <c r="K28" s="16">
        <f t="shared" si="1"/>
        <v>714.08</v>
      </c>
      <c r="L28" s="16">
        <f t="shared" si="4"/>
        <v>1.4648300636300124</v>
      </c>
      <c r="M28" s="16">
        <f>'[2]Виробництво (2)'!L27+'[2]транспортування (2)'!J24+'[2]постачання (2)'!J23</f>
        <v>848.80524596111673</v>
      </c>
      <c r="N28" s="16">
        <f t="shared" si="5"/>
        <v>2.2240584780205706</v>
      </c>
      <c r="O28" s="16">
        <v>571.21943879038713</v>
      </c>
      <c r="P28" s="16">
        <v>1.4343674733811529</v>
      </c>
      <c r="Q28" s="16">
        <f t="shared" si="2"/>
        <v>0.11023445675557572</v>
      </c>
      <c r="R28" s="16">
        <f>'[2]Виробництво (2)'!P27+'[2]транспортування (2)'!M24+'[2]постачання (2)'!M23</f>
        <v>583.35079566300033</v>
      </c>
      <c r="S28" s="16">
        <f t="shared" si="6"/>
        <v>1.4648300636300127</v>
      </c>
      <c r="T28" s="16">
        <f>'[2]Виробництво (2)'!R27+'[2]транспортування (2)'!O24+'[2]постачання (2)'!O23</f>
        <v>0.15176907091073216</v>
      </c>
      <c r="U28" s="16">
        <f t="shared" si="7"/>
        <v>1.6319254936637868</v>
      </c>
      <c r="V28" s="16">
        <v>0.25555264652747967</v>
      </c>
      <c r="W28" s="16">
        <v>1.4343674733811527</v>
      </c>
      <c r="X28" s="16">
        <f>'[2]Виробництво (2)'!V27+'[2]транспортування (2)'!R24+'[2]постачання (2)'!R23</f>
        <v>0.26097998345657752</v>
      </c>
      <c r="Y28" s="16">
        <f t="shared" si="8"/>
        <v>1.4648300636300127</v>
      </c>
      <c r="Z28" s="16">
        <f>'[2]Виробництво (2)'!X27+'[2]транспортування (2)'!T24+'[2]постачання (2)'!T23</f>
        <v>99.149003017662196</v>
      </c>
      <c r="AA28" s="16">
        <f t="shared" si="9"/>
        <v>1.81143697849022</v>
      </c>
      <c r="AB28" s="16">
        <v>81.607175560367224</v>
      </c>
      <c r="AC28" s="16">
        <v>1.4343674733811524</v>
      </c>
      <c r="AD28" s="16">
        <f>'[2]Виробництво (2)'!AB27+'[2]транспортування (2)'!W24+'[2]постачання (2)'!W23</f>
        <v>83.340319957878009</v>
      </c>
      <c r="AE28" s="16">
        <f>AD28/$AD$45*1000</f>
        <v>1.4648300636300124</v>
      </c>
      <c r="AF28" s="16">
        <f>'[2]Виробництво (2)'!AD27+'[2]транспортування (2)'!Y24+'[2]постачання (2)'!Y23</f>
        <v>42.534182202720231</v>
      </c>
      <c r="AG28" s="16">
        <f t="shared" si="11"/>
        <v>1.6698406957726222</v>
      </c>
      <c r="AH28" s="16">
        <v>46.147833002718151</v>
      </c>
      <c r="AI28" s="16">
        <v>1.4343674733811527</v>
      </c>
      <c r="AJ28" s="16">
        <f>'[2]Виробництво (2)'!AH27+'[2]транспортування (2)'!AB24+'[2]постачання (2)'!AB23</f>
        <v>47.127904395665205</v>
      </c>
      <c r="AK28" s="16">
        <f t="shared" si="15"/>
        <v>1.4648300636300124</v>
      </c>
      <c r="AL28" s="1"/>
    </row>
    <row r="29" spans="1:38" ht="20.25" customHeight="1" x14ac:dyDescent="0.25">
      <c r="A29" s="14">
        <v>2</v>
      </c>
      <c r="B29" s="15" t="s">
        <v>58</v>
      </c>
      <c r="C29" s="10" t="s">
        <v>22</v>
      </c>
      <c r="D29" s="16">
        <f>'[2]Виробництво (2)'!E28+'[2]транспортування (2)'!C25+'[2]постачання (2)'!C24</f>
        <v>6753.22</v>
      </c>
      <c r="E29" s="16">
        <f t="shared" si="0"/>
        <v>6753.2199999999993</v>
      </c>
      <c r="F29" s="16">
        <f t="shared" si="3"/>
        <v>14.619036382961681</v>
      </c>
      <c r="G29" s="16">
        <v>12006.980000000001</v>
      </c>
      <c r="H29" s="16">
        <v>12006.980000000001</v>
      </c>
      <c r="I29" s="16">
        <v>24.630552987626437</v>
      </c>
      <c r="J29" s="16">
        <f t="shared" si="13"/>
        <v>12377.75</v>
      </c>
      <c r="K29" s="16">
        <f t="shared" si="1"/>
        <v>12377.75</v>
      </c>
      <c r="L29" s="16">
        <f t="shared" si="4"/>
        <v>25.391133094466145</v>
      </c>
      <c r="M29" s="16">
        <f>'[2]Виробництво (2)'!L28+'[2]транспортування (2)'!J25+'[2]постачання (2)'!J24</f>
        <v>5899.8006833511199</v>
      </c>
      <c r="N29" s="16">
        <f t="shared" si="5"/>
        <v>15.458789623267366</v>
      </c>
      <c r="O29" s="16">
        <v>9808.8188109311723</v>
      </c>
      <c r="P29" s="16">
        <v>24.630552987626441</v>
      </c>
      <c r="Q29" s="16">
        <f t="shared" si="2"/>
        <v>1.9107866725105414</v>
      </c>
      <c r="R29" s="16">
        <f>'[2]Виробництво (2)'!P28+'[2]транспортування (2)'!M25+'[2]постачання (2)'!M24</f>
        <v>10111.710608079909</v>
      </c>
      <c r="S29" s="16">
        <f t="shared" si="6"/>
        <v>25.391133094466149</v>
      </c>
      <c r="T29" s="16">
        <f>'[2]Виробництво (2)'!R28+'[2]транспортування (2)'!O25+'[2]постачання (2)'!O24</f>
        <v>0.85234874780007241</v>
      </c>
      <c r="U29" s="16">
        <f t="shared" si="7"/>
        <v>9.1650402989255095</v>
      </c>
      <c r="V29" s="16">
        <v>4.3882778424874749</v>
      </c>
      <c r="W29" s="16">
        <v>24.63055298762643</v>
      </c>
      <c r="X29" s="16">
        <f>'[2]Виробництво (2)'!V28+'[2]транспортування (2)'!R25+'[2]постачання (2)'!R24</f>
        <v>4.5237858366424657</v>
      </c>
      <c r="Y29" s="16">
        <f t="shared" si="8"/>
        <v>25.391133094466142</v>
      </c>
      <c r="Z29" s="16">
        <f>'[2]Виробництво (2)'!X28+'[2]транспортування (2)'!T25+'[2]постачання (2)'!T24</f>
        <v>604.74364205201027</v>
      </c>
      <c r="AA29" s="16">
        <f t="shared" si="9"/>
        <v>11.048572979848547</v>
      </c>
      <c r="AB29" s="16">
        <v>1401.3353614830862</v>
      </c>
      <c r="AC29" s="16">
        <v>24.630552987626437</v>
      </c>
      <c r="AD29" s="16">
        <f>'[2]Виробництво (2)'!AB28+'[2]транспортування (2)'!W25+'[2]постачання (2)'!W24</f>
        <v>1444.6079505918449</v>
      </c>
      <c r="AE29" s="16">
        <f>'[2]Виробництво (2)'!AC28+'[2]транспортування (2)'!X25+'[2]постачання (2)'!X24</f>
        <v>25.391133094466142</v>
      </c>
      <c r="AF29" s="16">
        <f>'[2]Виробництво (2)'!AD28+'[2]транспортування (2)'!Y25+'[2]постачання (2)'!Y24</f>
        <v>247.82332584906928</v>
      </c>
      <c r="AG29" s="16">
        <f t="shared" si="11"/>
        <v>9.7292448904314259</v>
      </c>
      <c r="AH29" s="16">
        <v>792.437549743256</v>
      </c>
      <c r="AI29" s="16">
        <v>24.630552987626437</v>
      </c>
      <c r="AJ29" s="16">
        <f>'[2]Виробництво (2)'!AH28+'[2]транспортування (2)'!AB25+'[2]постачання (2)'!AB24</f>
        <v>816.9076554916046</v>
      </c>
      <c r="AK29" s="16">
        <f>'[2]Виробництво (2)'!AI28+'[2]транспортування (2)'!AC25+'[2]постачання (2)'!AC24</f>
        <v>25.391133094466142</v>
      </c>
      <c r="AL29" s="1"/>
    </row>
    <row r="30" spans="1:38" ht="18" hidden="1" customHeight="1" x14ac:dyDescent="0.25">
      <c r="A30" s="14" t="s">
        <v>59</v>
      </c>
      <c r="B30" s="15" t="s">
        <v>53</v>
      </c>
      <c r="C30" s="10" t="s">
        <v>22</v>
      </c>
      <c r="D30" s="16">
        <f>'[2]Виробництво (2)'!E29+'[2]транспортування (2)'!C26+'[2]постачання (2)'!C25</f>
        <v>4078.61</v>
      </c>
      <c r="E30" s="16">
        <f t="shared" si="0"/>
        <v>4078.6099999999997</v>
      </c>
      <c r="F30" s="16">
        <f t="shared" si="3"/>
        <v>8.8291730436608535</v>
      </c>
      <c r="G30" s="16">
        <v>8639.9199999999983</v>
      </c>
      <c r="H30" s="16">
        <v>8639.9199999999983</v>
      </c>
      <c r="I30" s="16">
        <v>17.723524763833485</v>
      </c>
      <c r="J30" s="16">
        <f t="shared" si="13"/>
        <v>8939.25</v>
      </c>
      <c r="K30" s="16">
        <f t="shared" si="1"/>
        <v>8939.25</v>
      </c>
      <c r="L30" s="16">
        <f t="shared" si="4"/>
        <v>18.337556221018076</v>
      </c>
      <c r="M30" s="16">
        <f>'[2]Виробництво (2)'!L29+'[2]транспортування (2)'!J26+'[2]постачання (2)'!J25</f>
        <v>3566.0510036735814</v>
      </c>
      <c r="N30" s="16">
        <f t="shared" si="5"/>
        <v>9.343846548442885</v>
      </c>
      <c r="O30" s="16">
        <v>7058.1786445001517</v>
      </c>
      <c r="P30" s="16">
        <v>17.723524763833488</v>
      </c>
      <c r="Q30" s="16">
        <f t="shared" si="2"/>
        <v>1.3799761477037311</v>
      </c>
      <c r="R30" s="16">
        <f>'[2]Виробництво (2)'!P29+'[2]транспортування (2)'!M26+'[2]постачання (2)'!M25</f>
        <v>7302.7092204381497</v>
      </c>
      <c r="S30" s="16">
        <f t="shared" si="6"/>
        <v>18.337556221018072</v>
      </c>
      <c r="T30" s="16">
        <f>'[2]Виробництво (2)'!R29+'[2]транспортування (2)'!O26+'[2]постачання (2)'!O25</f>
        <v>0.52559330832324924</v>
      </c>
      <c r="U30" s="16">
        <f t="shared" si="7"/>
        <v>5.6515409497123574</v>
      </c>
      <c r="V30" s="16">
        <v>3.157694066023629</v>
      </c>
      <c r="W30" s="16">
        <v>17.723524763833488</v>
      </c>
      <c r="X30" s="16">
        <f>'[2]Виробництво (2)'!V29+'[2]транспортування (2)'!R26+'[2]постачання (2)'!R25</f>
        <v>3.2670923665614642</v>
      </c>
      <c r="Y30" s="16">
        <f t="shared" si="8"/>
        <v>18.337556221018076</v>
      </c>
      <c r="Z30" s="16">
        <f>'[2]Виробництво (2)'!X29+'[2]транспортування (2)'!T26+'[2]постачання (2)'!T25</f>
        <v>363.27861001153815</v>
      </c>
      <c r="AA30" s="16">
        <f t="shared" si="9"/>
        <v>6.6370441218879721</v>
      </c>
      <c r="AB30" s="16">
        <v>1008.3655853832474</v>
      </c>
      <c r="AC30" s="16">
        <v>17.723524763833488</v>
      </c>
      <c r="AD30" s="16">
        <f>'[2]Виробництво (2)'!AB29+'[2]транспортування (2)'!W26+'[2]постачання (2)'!W25</f>
        <v>1043.3004077742844</v>
      </c>
      <c r="AE30" s="16">
        <f>AD30/$AD$45*1000</f>
        <v>18.337556221018076</v>
      </c>
      <c r="AF30" s="16">
        <f>'[2]Виробництво (2)'!AD29+'[2]транспортування (2)'!Y26+'[2]постачання (2)'!Y25</f>
        <v>148.75479300655704</v>
      </c>
      <c r="AG30" s="16">
        <f t="shared" si="11"/>
        <v>5.839933770671994</v>
      </c>
      <c r="AH30" s="16">
        <v>570.21807605057666</v>
      </c>
      <c r="AI30" s="16">
        <v>17.723524763833492</v>
      </c>
      <c r="AJ30" s="16">
        <f>'[2]Виробництво (2)'!AH29+'[2]транспортування (2)'!AB26+'[2]постачання (2)'!AB25</f>
        <v>589.97327942100333</v>
      </c>
      <c r="AK30" s="16">
        <f>AJ30/$AJ$45*1000</f>
        <v>18.337556221018072</v>
      </c>
      <c r="AL30" s="1"/>
    </row>
    <row r="31" spans="1:38" ht="17.25" hidden="1" customHeight="1" x14ac:dyDescent="0.25">
      <c r="A31" s="14" t="s">
        <v>60</v>
      </c>
      <c r="B31" s="15" t="s">
        <v>61</v>
      </c>
      <c r="C31" s="10" t="s">
        <v>22</v>
      </c>
      <c r="D31" s="16">
        <f>'[2]Виробництво (2)'!E30+'[2]транспортування (2)'!C27+'[2]постачання (2)'!C26</f>
        <v>842.57899999999995</v>
      </c>
      <c r="E31" s="16">
        <f t="shared" si="0"/>
        <v>842.57900000000006</v>
      </c>
      <c r="F31" s="16">
        <f t="shared" si="3"/>
        <v>1.8239733129558151</v>
      </c>
      <c r="G31" s="16">
        <v>1900.7800000000002</v>
      </c>
      <c r="H31" s="16">
        <v>1900.7800000000002</v>
      </c>
      <c r="I31" s="16">
        <v>3.8991705247964585</v>
      </c>
      <c r="J31" s="16">
        <f>R31+X31+AD31+AJ31</f>
        <v>1966.6399999999999</v>
      </c>
      <c r="K31" s="16">
        <f t="shared" si="1"/>
        <v>1966.6399999999999</v>
      </c>
      <c r="L31" s="16">
        <f t="shared" si="4"/>
        <v>4.0342726253883701</v>
      </c>
      <c r="M31" s="16">
        <f>'[2]Виробництво (2)'!L30+'[2]транспортування (2)'!J27+'[2]постачання (2)'!J26</f>
        <v>736.73345192413854</v>
      </c>
      <c r="N31" s="16">
        <f t="shared" si="5"/>
        <v>1.93040545824843</v>
      </c>
      <c r="O31" s="16">
        <v>1552.7973411667006</v>
      </c>
      <c r="P31" s="16">
        <v>3.8991705247964581</v>
      </c>
      <c r="Q31" s="16">
        <f t="shared" si="2"/>
        <v>0.30359552435831477</v>
      </c>
      <c r="R31" s="16">
        <f>'[2]Виробництво (2)'!P30+'[2]транспортування (2)'!M27+'[2]постачання (2)'!M26</f>
        <v>1606.6001131283367</v>
      </c>
      <c r="S31" s="16">
        <f t="shared" si="6"/>
        <v>4.0342726253883701</v>
      </c>
      <c r="T31" s="16">
        <f>'[2]Виробництво (2)'!R30+'[2]транспортування (2)'!O27+'[2]постачання (2)'!O26</f>
        <v>0.1089027767254685</v>
      </c>
      <c r="U31" s="16">
        <f t="shared" si="7"/>
        <v>1.1709975991985859</v>
      </c>
      <c r="V31" s="16">
        <v>0.6946918173798361</v>
      </c>
      <c r="W31" s="16">
        <v>3.8991705247964581</v>
      </c>
      <c r="X31" s="16">
        <f>'[2]Виробництво (2)'!V30+'[2]транспортування (2)'!R27+'[2]постачання (2)'!R26</f>
        <v>0.71876214802969352</v>
      </c>
      <c r="Y31" s="16">
        <f t="shared" si="8"/>
        <v>4.0342726253883701</v>
      </c>
      <c r="Z31" s="16">
        <f>'[2]Виробництво (2)'!X30+'[2]транспортування (2)'!T27+'[2]постачання (2)'!T26</f>
        <v>75.044101979231385</v>
      </c>
      <c r="AA31" s="16">
        <f t="shared" si="9"/>
        <v>1.3710441578374237</v>
      </c>
      <c r="AB31" s="16">
        <v>221.84014868016939</v>
      </c>
      <c r="AC31" s="16">
        <v>3.8991705247964585</v>
      </c>
      <c r="AD31" s="16">
        <f>'[2]Виробництво (2)'!AB30+'[2]транспортування (2)'!W27+'[2]постачання (2)'!W26</f>
        <v>229.52667326064474</v>
      </c>
      <c r="AE31" s="16">
        <f>'[2]Виробництво (2)'!AC30+'[2]транспортування (2)'!X27+'[2]постачання (2)'!X26</f>
        <v>4.0342726253883701</v>
      </c>
      <c r="AF31" s="16">
        <f>'[2]Виробництво (2)'!AD30+'[2]транспортування (2)'!Y27+'[2]постачання (2)'!Y26</f>
        <v>30.692543319904665</v>
      </c>
      <c r="AG31" s="16">
        <f t="shared" si="11"/>
        <v>1.2049522346068102</v>
      </c>
      <c r="AH31" s="16">
        <v>125.4478183357502</v>
      </c>
      <c r="AI31" s="16">
        <v>3.8991705247964581</v>
      </c>
      <c r="AJ31" s="16">
        <f>'[2]Виробництво (2)'!AH30+'[2]транспортування (2)'!AB27+'[2]постачання (2)'!AB26</f>
        <v>129.79445146298877</v>
      </c>
      <c r="AK31" s="16">
        <f>AJ31/$AJ$45*1000</f>
        <v>4.0342726253883709</v>
      </c>
      <c r="AL31" s="1"/>
    </row>
    <row r="32" spans="1:38" ht="12.75" hidden="1" customHeight="1" x14ac:dyDescent="0.25">
      <c r="A32" s="14" t="s">
        <v>62</v>
      </c>
      <c r="B32" s="15" t="s">
        <v>57</v>
      </c>
      <c r="C32" s="10" t="s">
        <v>22</v>
      </c>
      <c r="D32" s="16">
        <f>'[2]Виробництво (2)'!E31+'[2]транспортування (2)'!C28+'[2]постачання (2)'!C27</f>
        <v>1832.0309999999997</v>
      </c>
      <c r="E32" s="16">
        <f t="shared" si="0"/>
        <v>1832.0309999999995</v>
      </c>
      <c r="F32" s="16">
        <f t="shared" si="3"/>
        <v>3.9658900263450128</v>
      </c>
      <c r="G32" s="16">
        <v>1466.27</v>
      </c>
      <c r="H32" s="16">
        <v>1466.27</v>
      </c>
      <c r="I32" s="16">
        <v>3.0078371854677042</v>
      </c>
      <c r="J32" s="16">
        <f t="shared" si="13"/>
        <v>1471.86</v>
      </c>
      <c r="K32" s="16">
        <f t="shared" si="1"/>
        <v>1471.86</v>
      </c>
      <c r="L32" s="16">
        <f t="shared" si="4"/>
        <v>3.019304248059699</v>
      </c>
      <c r="M32" s="16">
        <f>'[2]Виробництво (2)'!L31+'[2]транспортування (2)'!J28+'[2]постачання (2)'!J27</f>
        <v>1597.0162277533998</v>
      </c>
      <c r="N32" s="16">
        <f t="shared" si="5"/>
        <v>4.1845376165760504</v>
      </c>
      <c r="O32" s="16">
        <v>1197.8346560004304</v>
      </c>
      <c r="P32" s="16">
        <v>3.0078371854677042</v>
      </c>
      <c r="Q32" s="16">
        <f t="shared" si="2"/>
        <v>0.22721500044849552</v>
      </c>
      <c r="R32" s="16">
        <f>'[2]Виробництво (2)'!P31+'[2]транспортування (2)'!M28+'[2]постачання (2)'!M27</f>
        <v>1202.4012745134207</v>
      </c>
      <c r="S32" s="16">
        <f t="shared" si="6"/>
        <v>3.019304248059699</v>
      </c>
      <c r="T32" s="16">
        <f>'[2]Виробництво (2)'!R31+'[2]транспортування (2)'!O28+'[2]постачання (2)'!O27</f>
        <v>0.21785266275135456</v>
      </c>
      <c r="U32" s="16">
        <f t="shared" si="7"/>
        <v>2.3425017500145651</v>
      </c>
      <c r="V32" s="16">
        <v>0.5358883043116679</v>
      </c>
      <c r="W32" s="16">
        <v>3.0078371854677033</v>
      </c>
      <c r="X32" s="16">
        <f>'[2]Виробництво (2)'!V31+'[2]транспортування (2)'!R28+'[2]постачання (2)'!R27</f>
        <v>0.53793132205130822</v>
      </c>
      <c r="Y32" s="16">
        <f t="shared" si="8"/>
        <v>3.019304248059699</v>
      </c>
      <c r="Z32" s="16">
        <f>'[2]Виробництво (2)'!X31+'[2]транспортування (2)'!T28+'[2]постачання (2)'!T27</f>
        <v>166.42093006124082</v>
      </c>
      <c r="AA32" s="16">
        <f t="shared" si="9"/>
        <v>3.0404847001231539</v>
      </c>
      <c r="AB32" s="16">
        <v>171.12846031906477</v>
      </c>
      <c r="AC32" s="16">
        <v>3.0078371854677042</v>
      </c>
      <c r="AD32" s="16">
        <f>'[2]Виробництво (2)'!AB31+'[2]транспортування (2)'!W28+'[2]постачання (2)'!W27</f>
        <v>171.78086955691563</v>
      </c>
      <c r="AE32" s="16">
        <f>'[2]Виробництво (2)'!AC31+'[2]транспортування (2)'!X28+'[2]постачання (2)'!X27</f>
        <v>3.0193042480596994</v>
      </c>
      <c r="AF32" s="16">
        <f>'[2]Виробництво (2)'!AD31+'[2]транспортування (2)'!Y28+'[2]постачання (2)'!Y27</f>
        <v>68.375989522607583</v>
      </c>
      <c r="AG32" s="16">
        <f t="shared" si="11"/>
        <v>2.6843588851526219</v>
      </c>
      <c r="AH32" s="16">
        <v>96.77099537619317</v>
      </c>
      <c r="AI32" s="16">
        <v>3.0078371854677042</v>
      </c>
      <c r="AJ32" s="16">
        <f>'[2]Виробництво (2)'!AH31+'[2]транспортування (2)'!AB28+'[2]постачання (2)'!AB27</f>
        <v>97.139924607612286</v>
      </c>
      <c r="AK32" s="16">
        <f>AJ32/$AJ$45*1000</f>
        <v>3.019304248059699</v>
      </c>
      <c r="AL32" s="1"/>
    </row>
    <row r="33" spans="1:38" ht="18" customHeight="1" x14ac:dyDescent="0.25">
      <c r="A33" s="14" t="s">
        <v>63</v>
      </c>
      <c r="B33" s="15" t="s">
        <v>64</v>
      </c>
      <c r="C33" s="10" t="s">
        <v>22</v>
      </c>
      <c r="D33" s="19">
        <v>0</v>
      </c>
      <c r="E33" s="16">
        <f t="shared" si="0"/>
        <v>0</v>
      </c>
      <c r="F33" s="16">
        <f t="shared" si="3"/>
        <v>0</v>
      </c>
      <c r="G33" s="16">
        <v>0</v>
      </c>
      <c r="H33" s="16">
        <v>0</v>
      </c>
      <c r="I33" s="16">
        <v>0</v>
      </c>
      <c r="J33" s="16">
        <v>0</v>
      </c>
      <c r="K33" s="16">
        <f t="shared" si="1"/>
        <v>0</v>
      </c>
      <c r="L33" s="16">
        <f t="shared" si="4"/>
        <v>0</v>
      </c>
      <c r="M33" s="16">
        <f>D33/$G$45*$O$45</f>
        <v>0</v>
      </c>
      <c r="N33" s="16">
        <f t="shared" si="5"/>
        <v>0</v>
      </c>
      <c r="O33" s="16">
        <v>0</v>
      </c>
      <c r="P33" s="16">
        <v>0</v>
      </c>
      <c r="Q33" s="16">
        <f t="shared" si="2"/>
        <v>0</v>
      </c>
      <c r="R33" s="16">
        <f>J33/$M$45*$T$45</f>
        <v>0</v>
      </c>
      <c r="S33" s="16">
        <f t="shared" si="6"/>
        <v>0</v>
      </c>
      <c r="T33" s="16">
        <f>D33/$G$45*$V$45</f>
        <v>0</v>
      </c>
      <c r="U33" s="16">
        <f t="shared" si="7"/>
        <v>0</v>
      </c>
      <c r="V33" s="19">
        <v>0</v>
      </c>
      <c r="W33" s="16">
        <v>0</v>
      </c>
      <c r="X33" s="16">
        <f>J33/$M$45*$Z$45</f>
        <v>0</v>
      </c>
      <c r="Y33" s="16">
        <f t="shared" si="8"/>
        <v>0</v>
      </c>
      <c r="Z33" s="16">
        <f>D33/$G$45*$AB$45</f>
        <v>0</v>
      </c>
      <c r="AA33" s="16">
        <f t="shared" si="9"/>
        <v>0</v>
      </c>
      <c r="AB33" s="19">
        <v>0</v>
      </c>
      <c r="AC33" s="16">
        <v>0</v>
      </c>
      <c r="AD33" s="16">
        <f>J33/$M$45*$AF$45</f>
        <v>0</v>
      </c>
      <c r="AE33" s="16">
        <f t="shared" ref="AE33:AE34" si="18">AD33/$AD$45*1000</f>
        <v>0</v>
      </c>
      <c r="AF33" s="16">
        <f>D33/$G$45*$AH$45</f>
        <v>0</v>
      </c>
      <c r="AG33" s="16">
        <f t="shared" si="11"/>
        <v>0</v>
      </c>
      <c r="AH33" s="19">
        <v>0</v>
      </c>
      <c r="AI33" s="16">
        <v>0</v>
      </c>
      <c r="AJ33" s="16">
        <f>J33/$M$45*$AL$45</f>
        <v>0</v>
      </c>
      <c r="AK33" s="16">
        <f>AJ33/$AJ$45*1000</f>
        <v>0</v>
      </c>
      <c r="AL33" s="1"/>
    </row>
    <row r="34" spans="1:38" ht="15.75" customHeight="1" x14ac:dyDescent="0.25">
      <c r="A34" s="14" t="s">
        <v>65</v>
      </c>
      <c r="B34" s="15" t="s">
        <v>66</v>
      </c>
      <c r="C34" s="10" t="s">
        <v>22</v>
      </c>
      <c r="D34" s="19">
        <v>0</v>
      </c>
      <c r="E34" s="16">
        <f t="shared" si="0"/>
        <v>0</v>
      </c>
      <c r="F34" s="16">
        <f t="shared" si="3"/>
        <v>0</v>
      </c>
      <c r="G34" s="16">
        <v>0</v>
      </c>
      <c r="H34" s="16">
        <v>0</v>
      </c>
      <c r="I34" s="16">
        <v>0</v>
      </c>
      <c r="J34" s="16">
        <v>0</v>
      </c>
      <c r="K34" s="16">
        <f t="shared" si="1"/>
        <v>0</v>
      </c>
      <c r="L34" s="16">
        <f t="shared" si="4"/>
        <v>0</v>
      </c>
      <c r="M34" s="16">
        <f>D34/$G$45*$O$45</f>
        <v>0</v>
      </c>
      <c r="N34" s="16">
        <f t="shared" si="5"/>
        <v>0</v>
      </c>
      <c r="O34" s="16">
        <v>0</v>
      </c>
      <c r="P34" s="16">
        <v>0</v>
      </c>
      <c r="Q34" s="16">
        <f t="shared" si="2"/>
        <v>0</v>
      </c>
      <c r="R34" s="16">
        <f>J34/$M$45*$T$45</f>
        <v>0</v>
      </c>
      <c r="S34" s="16">
        <f t="shared" si="6"/>
        <v>0</v>
      </c>
      <c r="T34" s="16">
        <f>D34/$G$45*$V$45</f>
        <v>0</v>
      </c>
      <c r="U34" s="16">
        <f t="shared" si="7"/>
        <v>0</v>
      </c>
      <c r="V34" s="19">
        <v>0</v>
      </c>
      <c r="W34" s="16">
        <v>0</v>
      </c>
      <c r="X34" s="16">
        <f>J34/$M$45*$Z$45</f>
        <v>0</v>
      </c>
      <c r="Y34" s="16">
        <f t="shared" si="8"/>
        <v>0</v>
      </c>
      <c r="Z34" s="16">
        <f>D34/$G$45*$AB$45</f>
        <v>0</v>
      </c>
      <c r="AA34" s="16">
        <f t="shared" si="9"/>
        <v>0</v>
      </c>
      <c r="AB34" s="19">
        <v>0</v>
      </c>
      <c r="AC34" s="16">
        <v>0</v>
      </c>
      <c r="AD34" s="16">
        <f>J34/$M$45*$AF$45</f>
        <v>0</v>
      </c>
      <c r="AE34" s="16">
        <f t="shared" si="18"/>
        <v>0</v>
      </c>
      <c r="AF34" s="16">
        <f>D34/$G$45*$AH$45</f>
        <v>0</v>
      </c>
      <c r="AG34" s="16">
        <f t="shared" si="11"/>
        <v>0</v>
      </c>
      <c r="AH34" s="19">
        <v>0</v>
      </c>
      <c r="AI34" s="16">
        <v>0</v>
      </c>
      <c r="AJ34" s="16">
        <f>J34/$M$45*$AL$45</f>
        <v>0</v>
      </c>
      <c r="AK34" s="16">
        <f>AJ34/$AJ$45*1000</f>
        <v>0</v>
      </c>
      <c r="AL34" s="1"/>
    </row>
    <row r="35" spans="1:38" ht="24.75" customHeight="1" x14ac:dyDescent="0.25">
      <c r="A35" s="21" t="s">
        <v>67</v>
      </c>
      <c r="B35" s="22" t="s">
        <v>68</v>
      </c>
      <c r="C35" s="31" t="s">
        <v>22</v>
      </c>
      <c r="D35" s="32">
        <f>D9+D29</f>
        <v>443217.22609000007</v>
      </c>
      <c r="E35" s="33">
        <f t="shared" si="0"/>
        <v>443217.22609000007</v>
      </c>
      <c r="F35" s="33">
        <f t="shared" si="3"/>
        <v>959.45471253195728</v>
      </c>
      <c r="G35" s="33">
        <v>637999.26288000005</v>
      </c>
      <c r="H35" s="33">
        <v>637999.25287999993</v>
      </c>
      <c r="I35" s="33">
        <v>1308.7616245244392</v>
      </c>
      <c r="J35" s="32">
        <f>J9+J29</f>
        <v>643832.16288000008</v>
      </c>
      <c r="K35" s="33">
        <f>K29+K9</f>
        <v>643832.16288000019</v>
      </c>
      <c r="L35" s="33">
        <f t="shared" si="4"/>
        <v>1320.726960730673</v>
      </c>
      <c r="M35" s="32">
        <f>M9+M29</f>
        <v>338712.84005930607</v>
      </c>
      <c r="N35" s="33">
        <f t="shared" si="5"/>
        <v>887.50295445609709</v>
      </c>
      <c r="O35" s="33">
        <v>487498.74052148609</v>
      </c>
      <c r="P35" s="33">
        <v>1224.1396024600165</v>
      </c>
      <c r="Q35" s="33">
        <f t="shared" si="2"/>
        <v>99.390108554845611</v>
      </c>
      <c r="R35" s="33">
        <f>R29+R9</f>
        <v>492261.43770629907</v>
      </c>
      <c r="S35" s="33">
        <f t="shared" si="6"/>
        <v>1236.0990307699597</v>
      </c>
      <c r="T35" s="32">
        <f>T9+T29</f>
        <v>58.031396199932026</v>
      </c>
      <c r="U35" s="33">
        <f t="shared" si="7"/>
        <v>623.99350752615078</v>
      </c>
      <c r="V35" s="32">
        <v>149.58351026920445</v>
      </c>
      <c r="W35" s="33">
        <v>839.58325065223312</v>
      </c>
      <c r="X35" s="33">
        <f>X29+X9</f>
        <v>151.71424985461715</v>
      </c>
      <c r="Y35" s="32">
        <f>Y9+Y29</f>
        <v>851.54267896217607</v>
      </c>
      <c r="Z35" s="32">
        <f>Z9+Z29</f>
        <v>70706.164053798711</v>
      </c>
      <c r="AA35" s="33">
        <f t="shared" si="9"/>
        <v>1291.7907016314737</v>
      </c>
      <c r="AB35" s="32">
        <v>96039.999382159513</v>
      </c>
      <c r="AC35" s="33">
        <v>1688.0658159639768</v>
      </c>
      <c r="AD35" s="33">
        <f>AD29+AD9</f>
        <v>96720.421368716838</v>
      </c>
      <c r="AE35" s="32">
        <f>AE9+AE29</f>
        <v>1700.00524427392</v>
      </c>
      <c r="AF35" s="32">
        <f>AF9+AF29</f>
        <v>33740.190580695365</v>
      </c>
      <c r="AG35" s="33">
        <f t="shared" si="11"/>
        <v>1324.5991905109674</v>
      </c>
      <c r="AH35" s="32">
        <v>54310.929466085174</v>
      </c>
      <c r="AI35" s="33">
        <v>1688.072931051868</v>
      </c>
      <c r="AJ35" s="32">
        <f>AJ9+AJ29</f>
        <v>54698.589555129576</v>
      </c>
      <c r="AK35" s="32">
        <f>AK9+AK29</f>
        <v>1700.1421863748765</v>
      </c>
      <c r="AL35" s="1"/>
    </row>
    <row r="36" spans="1:38" ht="20.25" customHeight="1" x14ac:dyDescent="0.25">
      <c r="A36" s="21" t="s">
        <v>69</v>
      </c>
      <c r="B36" s="22" t="s">
        <v>70</v>
      </c>
      <c r="C36" s="31" t="s">
        <v>22</v>
      </c>
      <c r="D36" s="32">
        <v>0</v>
      </c>
      <c r="E36" s="33">
        <f>M36+T36+Z36+AF36</f>
        <v>0</v>
      </c>
      <c r="F36" s="33">
        <f t="shared" si="3"/>
        <v>0</v>
      </c>
      <c r="G36" s="33">
        <v>0</v>
      </c>
      <c r="H36" s="33">
        <v>0</v>
      </c>
      <c r="I36" s="33">
        <v>0</v>
      </c>
      <c r="J36" s="32">
        <v>0</v>
      </c>
      <c r="K36" s="33">
        <f t="shared" si="1"/>
        <v>0</v>
      </c>
      <c r="L36" s="33">
        <f t="shared" si="4"/>
        <v>0</v>
      </c>
      <c r="M36" s="33">
        <f>D36/$G$45*$O$45</f>
        <v>0</v>
      </c>
      <c r="N36" s="33">
        <f t="shared" si="5"/>
        <v>0</v>
      </c>
      <c r="O36" s="33">
        <v>0</v>
      </c>
      <c r="P36" s="33">
        <v>0</v>
      </c>
      <c r="Q36" s="33">
        <f t="shared" si="2"/>
        <v>0</v>
      </c>
      <c r="R36" s="33">
        <f>J36/$M$45*$T$45</f>
        <v>0</v>
      </c>
      <c r="S36" s="33">
        <f t="shared" si="6"/>
        <v>0</v>
      </c>
      <c r="T36" s="33">
        <f>D36/$G$45*$V$45</f>
        <v>0</v>
      </c>
      <c r="U36" s="33">
        <f t="shared" si="7"/>
        <v>0</v>
      </c>
      <c r="V36" s="32">
        <v>0</v>
      </c>
      <c r="W36" s="33">
        <v>0</v>
      </c>
      <c r="X36" s="33">
        <f>J36/$M$45*$Z$45</f>
        <v>0</v>
      </c>
      <c r="Y36" s="33">
        <f>X36/$X$45*1000</f>
        <v>0</v>
      </c>
      <c r="Z36" s="33">
        <f>D36/$G$45*$AB$45</f>
        <v>0</v>
      </c>
      <c r="AA36" s="33">
        <f t="shared" si="9"/>
        <v>0</v>
      </c>
      <c r="AB36" s="32">
        <v>0</v>
      </c>
      <c r="AC36" s="33">
        <v>0</v>
      </c>
      <c r="AD36" s="33">
        <f>J36/$M$45*$AF$45</f>
        <v>0</v>
      </c>
      <c r="AE36" s="33">
        <f t="shared" ref="AE36:AE42" si="19">AD36/$AD$45*1000</f>
        <v>0</v>
      </c>
      <c r="AF36" s="33">
        <f>D36/$G$45*$AH$45</f>
        <v>0</v>
      </c>
      <c r="AG36" s="33">
        <f t="shared" si="11"/>
        <v>0</v>
      </c>
      <c r="AH36" s="32">
        <v>0</v>
      </c>
      <c r="AI36" s="33">
        <v>0</v>
      </c>
      <c r="AJ36" s="33">
        <f>J36/$M$45*$AL$45</f>
        <v>0</v>
      </c>
      <c r="AK36" s="33">
        <f t="shared" ref="AK36:AK42" si="20">AJ36/$AJ$45*1000</f>
        <v>0</v>
      </c>
      <c r="AL36" s="1"/>
    </row>
    <row r="37" spans="1:38" ht="21" customHeight="1" x14ac:dyDescent="0.25">
      <c r="A37" s="21">
        <v>7</v>
      </c>
      <c r="B37" s="22" t="s">
        <v>71</v>
      </c>
      <c r="C37" s="31" t="s">
        <v>22</v>
      </c>
      <c r="D37" s="34">
        <v>0</v>
      </c>
      <c r="E37" s="33">
        <f t="shared" si="0"/>
        <v>178.05</v>
      </c>
      <c r="F37" s="33">
        <f t="shared" si="3"/>
        <v>0</v>
      </c>
      <c r="G37" s="33">
        <v>3950.7742439024387</v>
      </c>
      <c r="H37" s="33">
        <v>3950.7742439024391</v>
      </c>
      <c r="I37" s="33">
        <v>8.1044321183668817</v>
      </c>
      <c r="J37" s="32">
        <f>J41+J38</f>
        <v>3950.7727073170727</v>
      </c>
      <c r="K37" s="33">
        <f>R37+X37+AD37+AJ37</f>
        <v>3950.7727073170731</v>
      </c>
      <c r="L37" s="33">
        <f t="shared" si="4"/>
        <v>8.1044289662880669</v>
      </c>
      <c r="M37" s="33">
        <f>D37/$G$45*$O$45</f>
        <v>0</v>
      </c>
      <c r="N37" s="33">
        <f t="shared" si="5"/>
        <v>0</v>
      </c>
      <c r="O37" s="33">
        <v>3227.4805609756099</v>
      </c>
      <c r="P37" s="33">
        <v>8.1034231833254555</v>
      </c>
      <c r="Q37" s="33">
        <f t="shared" si="2"/>
        <v>0.60989144515439819</v>
      </c>
      <c r="R37" s="33">
        <f>'[2]Виробництво (2)'!P36+'[2]транспортування (2)'!M33+'[2]постачання (2)'!M32</f>
        <v>3227.4890243902437</v>
      </c>
      <c r="S37" s="33">
        <f>'[2]Виробництво (2)'!Q36+'[2]транспортування (2)'!N33+'[2]постачання (2)'!L32-0.01</f>
        <v>8.1041566263278355</v>
      </c>
      <c r="T37" s="33">
        <f>'[2]Виробництво (2)'!R36+'[2]транспортування (2)'!M33+'[2]постачання (2)'!M32</f>
        <v>178.05</v>
      </c>
      <c r="U37" s="33">
        <f>'[2]Виробництво (2)'!S36+'[2]транспортування (2)'!N33+'[2]постачання (2)'!N32</f>
        <v>0.44709460374164728</v>
      </c>
      <c r="V37" s="33">
        <v>1.4436829268292684</v>
      </c>
      <c r="W37" s="33">
        <v>8.1031124516135051</v>
      </c>
      <c r="X37" s="33">
        <f>'[2]Виробництво (2)'!V36+'[2]транспортування (2)'!R33+'[2]постачання (2)'!R32</f>
        <v>1.4436829268292684</v>
      </c>
      <c r="Y37" s="33">
        <f>X37/X45*1000</f>
        <v>8.1031124516135051</v>
      </c>
      <c r="Z37" s="33">
        <f>D37/$G$45*$AB$45</f>
        <v>0</v>
      </c>
      <c r="AA37" s="33">
        <f t="shared" si="9"/>
        <v>0</v>
      </c>
      <c r="AB37" s="32">
        <v>461.1</v>
      </c>
      <c r="AC37" s="33">
        <v>8.1045182293657767</v>
      </c>
      <c r="AD37" s="33">
        <f>AD38+AD41</f>
        <v>461.09</v>
      </c>
      <c r="AE37" s="33">
        <f t="shared" si="19"/>
        <v>8.1043424644941773</v>
      </c>
      <c r="AF37" s="33">
        <f>D37/$G$45*$AH$45</f>
        <v>0</v>
      </c>
      <c r="AG37" s="33">
        <f t="shared" si="11"/>
        <v>0</v>
      </c>
      <c r="AH37" s="32">
        <v>260.75</v>
      </c>
      <c r="AI37" s="33">
        <v>8.1046344833159552</v>
      </c>
      <c r="AJ37" s="33">
        <f>AJ38+AJ41</f>
        <v>260.75</v>
      </c>
      <c r="AK37" s="33">
        <f t="shared" si="20"/>
        <v>8.1046344833159552</v>
      </c>
      <c r="AL37" s="1"/>
    </row>
    <row r="38" spans="1:38" x14ac:dyDescent="0.25">
      <c r="A38" s="14" t="s">
        <v>72</v>
      </c>
      <c r="B38" s="15" t="s">
        <v>73</v>
      </c>
      <c r="C38" s="13" t="s">
        <v>22</v>
      </c>
      <c r="D38" s="33">
        <v>0</v>
      </c>
      <c r="E38" s="33">
        <f t="shared" si="0"/>
        <v>32.049999999999997</v>
      </c>
      <c r="F38" s="33">
        <f t="shared" si="3"/>
        <v>0</v>
      </c>
      <c r="G38" s="33">
        <v>711.14724390243919</v>
      </c>
      <c r="H38" s="33">
        <v>711.14724390243896</v>
      </c>
      <c r="I38" s="33">
        <v>1.4588139459667235</v>
      </c>
      <c r="J38" s="33">
        <f>'[2]Виробництво (2)'!I37+'[2]транспортування (2)'!G34+'[2]постачання (2)'!G33</f>
        <v>711.14870731707276</v>
      </c>
      <c r="K38" s="33">
        <f>R38+X38+AD38+AJ38</f>
        <v>711.14870731707276</v>
      </c>
      <c r="L38" s="33">
        <f t="shared" si="4"/>
        <v>1.4588169479465447</v>
      </c>
      <c r="M38" s="33">
        <v>0</v>
      </c>
      <c r="N38" s="33">
        <f t="shared" si="5"/>
        <v>0</v>
      </c>
      <c r="O38" s="33">
        <v>580.9475609756098</v>
      </c>
      <c r="P38" s="33">
        <v>1.4568116530868342</v>
      </c>
      <c r="Q38" s="33">
        <f t="shared" si="2"/>
        <v>0.10978194519315403</v>
      </c>
      <c r="R38" s="33">
        <f>'[2]Виробництво (2)'!P37+'[2]транспортування (2)'!M34+'[2]постачання (2)'!M33</f>
        <v>580.94902439024349</v>
      </c>
      <c r="S38" s="33">
        <f>'[2]Виробництво (2)'!Q37+'[2]транспортування (2)'!N34+'[2]постачання (2)'!L33</f>
        <v>1.4587488456151512</v>
      </c>
      <c r="T38" s="33">
        <f>'[2]Виробництво (2)'!R37+'[2]транспортування (2)'!M34+'[2]постачання (2)'!M33</f>
        <v>32.049999999999997</v>
      </c>
      <c r="U38" s="33">
        <f>'[2]Виробництво (2)'!S37+'[2]транспортування (2)'!N34+'[2]постачання (2)'!N33</f>
        <v>8.047953973557874E-2</v>
      </c>
      <c r="V38" s="33">
        <v>0.2596829268292683</v>
      </c>
      <c r="W38" s="33">
        <v>1.4575499361782871</v>
      </c>
      <c r="X38" s="33">
        <f>'[2]Виробництво (2)'!V37+'[2]транспортування (2)'!R34+'[2]постачання (2)'!R33</f>
        <v>0.2596829268292683</v>
      </c>
      <c r="Y38" s="33">
        <f t="shared" ref="Y38:Y43" si="21">X38/$X$45*1000</f>
        <v>1.4575499361782871</v>
      </c>
      <c r="Z38" s="33">
        <v>0</v>
      </c>
      <c r="AA38" s="33">
        <f t="shared" si="9"/>
        <v>0</v>
      </c>
      <c r="AB38" s="35">
        <v>83</v>
      </c>
      <c r="AC38" s="33">
        <v>1.4588484342601593</v>
      </c>
      <c r="AD38" s="33">
        <f>'[2]Виробництво (2)'!AB37+'[2]транспортування (2)'!W34+'[2]постачання (2)'!W33</f>
        <v>83</v>
      </c>
      <c r="AE38" s="33">
        <f t="shared" si="19"/>
        <v>1.4588484342601593</v>
      </c>
      <c r="AF38" s="33">
        <f>D38/$G$45*$AH$45</f>
        <v>0</v>
      </c>
      <c r="AG38" s="33">
        <f t="shared" si="11"/>
        <v>0</v>
      </c>
      <c r="AH38" s="35">
        <v>46.94</v>
      </c>
      <c r="AI38" s="33">
        <v>1.4589896170540781</v>
      </c>
      <c r="AJ38" s="33">
        <f>'[2]Виробництво (2)'!AH37+'[2]транспортування (2)'!AB34+'[2]постачання (2)'!AB33</f>
        <v>46.940000000000005</v>
      </c>
      <c r="AK38" s="33">
        <f t="shared" si="20"/>
        <v>1.4589896170540784</v>
      </c>
      <c r="AL38" s="1"/>
    </row>
    <row r="39" spans="1:38" x14ac:dyDescent="0.25">
      <c r="A39" s="14" t="s">
        <v>74</v>
      </c>
      <c r="B39" s="15" t="s">
        <v>75</v>
      </c>
      <c r="C39" s="13" t="s">
        <v>22</v>
      </c>
      <c r="D39" s="33">
        <v>0</v>
      </c>
      <c r="E39" s="33">
        <f t="shared" si="0"/>
        <v>0</v>
      </c>
      <c r="F39" s="33">
        <f t="shared" si="3"/>
        <v>0</v>
      </c>
      <c r="G39" s="33">
        <v>0</v>
      </c>
      <c r="H39" s="33">
        <v>0</v>
      </c>
      <c r="I39" s="33">
        <v>0</v>
      </c>
      <c r="J39" s="33">
        <v>0</v>
      </c>
      <c r="K39" s="33">
        <f t="shared" si="1"/>
        <v>0</v>
      </c>
      <c r="L39" s="33">
        <f t="shared" si="4"/>
        <v>0</v>
      </c>
      <c r="M39" s="33">
        <v>0</v>
      </c>
      <c r="N39" s="33">
        <f t="shared" si="5"/>
        <v>0</v>
      </c>
      <c r="O39" s="33">
        <v>0</v>
      </c>
      <c r="P39" s="33">
        <v>0</v>
      </c>
      <c r="Q39" s="33">
        <f t="shared" si="2"/>
        <v>0</v>
      </c>
      <c r="R39" s="33">
        <f>'[2]Виробництво (2)'!P38+'[2]транспортування (2)'!M35+'[2]постачання (2)'!M34</f>
        <v>0</v>
      </c>
      <c r="S39" s="33">
        <f>'[2]Виробництво (2)'!Q38+'[2]транспортування (2)'!N35+'[2]постачання (2)'!K34</f>
        <v>0</v>
      </c>
      <c r="T39" s="33">
        <v>0</v>
      </c>
      <c r="U39" s="33">
        <f>T39/$T$45*1000</f>
        <v>0</v>
      </c>
      <c r="V39" s="35">
        <v>0</v>
      </c>
      <c r="W39" s="33">
        <v>0</v>
      </c>
      <c r="X39" s="33">
        <f>J39/$M$45*$Z$45</f>
        <v>0</v>
      </c>
      <c r="Y39" s="33">
        <f t="shared" si="21"/>
        <v>0</v>
      </c>
      <c r="Z39" s="33">
        <v>0</v>
      </c>
      <c r="AA39" s="33">
        <f t="shared" si="9"/>
        <v>0</v>
      </c>
      <c r="AB39" s="35">
        <v>0</v>
      </c>
      <c r="AC39" s="33">
        <v>0</v>
      </c>
      <c r="AD39" s="33">
        <f>J39/$M$45*$AF$45</f>
        <v>0</v>
      </c>
      <c r="AE39" s="33">
        <f t="shared" si="19"/>
        <v>0</v>
      </c>
      <c r="AF39" s="33">
        <f>D39/$G$45*$AH$45</f>
        <v>0</v>
      </c>
      <c r="AG39" s="33">
        <f t="shared" si="11"/>
        <v>0</v>
      </c>
      <c r="AH39" s="35">
        <v>0</v>
      </c>
      <c r="AI39" s="33">
        <v>0</v>
      </c>
      <c r="AJ39" s="33">
        <f>J39/$M$45*$AL$45</f>
        <v>0</v>
      </c>
      <c r="AK39" s="33">
        <f t="shared" si="20"/>
        <v>0</v>
      </c>
      <c r="AL39" s="1"/>
    </row>
    <row r="40" spans="1:38" ht="15.75" customHeight="1" x14ac:dyDescent="0.25">
      <c r="A40" s="14" t="s">
        <v>76</v>
      </c>
      <c r="B40" s="15" t="s">
        <v>77</v>
      </c>
      <c r="C40" s="13" t="s">
        <v>22</v>
      </c>
      <c r="D40" s="33">
        <v>0</v>
      </c>
      <c r="E40" s="33">
        <f t="shared" si="0"/>
        <v>0</v>
      </c>
      <c r="F40" s="33">
        <f t="shared" si="3"/>
        <v>0</v>
      </c>
      <c r="G40" s="33">
        <v>0</v>
      </c>
      <c r="H40" s="33">
        <v>0</v>
      </c>
      <c r="I40" s="33">
        <v>0</v>
      </c>
      <c r="J40" s="33">
        <v>0</v>
      </c>
      <c r="K40" s="33">
        <f t="shared" si="1"/>
        <v>0</v>
      </c>
      <c r="L40" s="33">
        <f t="shared" si="4"/>
        <v>0</v>
      </c>
      <c r="M40" s="33">
        <v>0</v>
      </c>
      <c r="N40" s="33">
        <f t="shared" si="5"/>
        <v>0</v>
      </c>
      <c r="O40" s="33">
        <v>0</v>
      </c>
      <c r="P40" s="33">
        <v>0</v>
      </c>
      <c r="Q40" s="33">
        <f t="shared" si="2"/>
        <v>0</v>
      </c>
      <c r="R40" s="33">
        <f>'[2]Виробництво (2)'!P39+'[2]транспортування (2)'!M36+'[2]постачання (2)'!M35</f>
        <v>0</v>
      </c>
      <c r="S40" s="33">
        <f>'[2]Виробництво (2)'!Q39+'[2]транспортування (2)'!N36+'[2]постачання (2)'!K35</f>
        <v>0</v>
      </c>
      <c r="T40" s="33">
        <v>0</v>
      </c>
      <c r="U40" s="33">
        <f>T40/$T$45*1000</f>
        <v>0</v>
      </c>
      <c r="V40" s="35">
        <v>0</v>
      </c>
      <c r="W40" s="33">
        <v>0</v>
      </c>
      <c r="X40" s="33">
        <f>J40/$M$45*$Z$45</f>
        <v>0</v>
      </c>
      <c r="Y40" s="33">
        <f t="shared" si="21"/>
        <v>0</v>
      </c>
      <c r="Z40" s="33">
        <v>0</v>
      </c>
      <c r="AA40" s="33">
        <f t="shared" si="9"/>
        <v>0</v>
      </c>
      <c r="AB40" s="35">
        <v>0</v>
      </c>
      <c r="AC40" s="33">
        <v>0</v>
      </c>
      <c r="AD40" s="33">
        <f>J40/$M$45*$AF$45</f>
        <v>0</v>
      </c>
      <c r="AE40" s="33">
        <f t="shared" si="19"/>
        <v>0</v>
      </c>
      <c r="AF40" s="33">
        <f>D40/$G$45*$AH$45</f>
        <v>0</v>
      </c>
      <c r="AG40" s="33">
        <f t="shared" si="11"/>
        <v>0</v>
      </c>
      <c r="AH40" s="35">
        <v>0</v>
      </c>
      <c r="AI40" s="33">
        <v>0</v>
      </c>
      <c r="AJ40" s="33">
        <f>J40/$M$45*$AL$45</f>
        <v>0</v>
      </c>
      <c r="AK40" s="33">
        <f t="shared" si="20"/>
        <v>0</v>
      </c>
      <c r="AL40" s="1"/>
    </row>
    <row r="41" spans="1:38" ht="34.5" customHeight="1" x14ac:dyDescent="0.25">
      <c r="A41" s="14" t="s">
        <v>78</v>
      </c>
      <c r="B41" s="15" t="s">
        <v>79</v>
      </c>
      <c r="C41" s="13" t="s">
        <v>22</v>
      </c>
      <c r="D41" s="33">
        <v>0</v>
      </c>
      <c r="E41" s="33">
        <f t="shared" si="0"/>
        <v>146</v>
      </c>
      <c r="F41" s="33">
        <f t="shared" si="3"/>
        <v>0</v>
      </c>
      <c r="G41" s="33">
        <v>3239.6269999999995</v>
      </c>
      <c r="H41" s="33">
        <v>3239.627</v>
      </c>
      <c r="I41" s="33">
        <v>6.645618172400158</v>
      </c>
      <c r="J41" s="33">
        <f>'[2]Виробництво (2)'!I40+'[2]транспортування (2)'!G37+'[2]постачання (2)'!G36</f>
        <v>3239.6239999999998</v>
      </c>
      <c r="K41" s="33">
        <f>R41+X41+AD41+AJ41</f>
        <v>3239.6240000000003</v>
      </c>
      <c r="L41" s="33">
        <f t="shared" si="4"/>
        <v>6.6456120183415228</v>
      </c>
      <c r="M41" s="33">
        <f>'[2]Виробництво (2)'!L40+'[2]транспортування (2)'!J37+'[2]постачання (2)'!J36</f>
        <v>0</v>
      </c>
      <c r="N41" s="33">
        <f t="shared" si="5"/>
        <v>0</v>
      </c>
      <c r="O41" s="33">
        <v>2646.5329999999999</v>
      </c>
      <c r="P41" s="33">
        <v>6.6366115302386213</v>
      </c>
      <c r="Q41" s="33">
        <f>J41/$J$43*100</f>
        <v>0.50010949996124421</v>
      </c>
      <c r="R41" s="33">
        <f>'[2]Виробництво (2)'!P40+'[2]транспортування (2)'!M37+'[2]постачання (2)'!M36</f>
        <v>2646.54</v>
      </c>
      <c r="S41" s="33">
        <f>'[2]Виробництво (2)'!Q40+'[2]транспортування (2)'!N37+'[2]постачання (2)'!L36-0.01</f>
        <v>6.6454077807126843</v>
      </c>
      <c r="T41" s="33">
        <f>'[2]Виробництво (2)'!R40+'[2]транспортування (2)'!M37+'[2]постачання (2)'!M36</f>
        <v>146</v>
      </c>
      <c r="U41" s="33">
        <f>'[2]Виробництво (2)'!S40+'[2]транспортування (2)'!N37+'[2]постачання (2)'!N36</f>
        <v>0.36661506400606853</v>
      </c>
      <c r="V41" s="33">
        <v>1.1839999999999999</v>
      </c>
      <c r="W41" s="33">
        <v>6.6455625154352171</v>
      </c>
      <c r="X41" s="33">
        <f>'[2]Виробництво (2)'!V40+'[2]транспортування (2)'!R37+'[2]постачання (2)'!R36</f>
        <v>1.1839999999999999</v>
      </c>
      <c r="Y41" s="33">
        <f t="shared" si="21"/>
        <v>6.6455625154352171</v>
      </c>
      <c r="Z41" s="33">
        <f>'[2]Виробництво (2)'!X40+'[2]транспортування (2)'!T37+'[2]постачання (2)'!T36</f>
        <v>0</v>
      </c>
      <c r="AA41" s="33">
        <f t="shared" si="9"/>
        <v>0</v>
      </c>
      <c r="AB41" s="33">
        <v>378.1</v>
      </c>
      <c r="AC41" s="33">
        <v>6.6456697951056176</v>
      </c>
      <c r="AD41" s="33">
        <f>'[2]Виробництво (2)'!AB40+'[2]транспортування (2)'!W37+'[2]постачання (2)'!W36</f>
        <v>378.09</v>
      </c>
      <c r="AE41" s="33">
        <f t="shared" si="19"/>
        <v>6.6454940302340182</v>
      </c>
      <c r="AF41" s="33">
        <f>'[2]Виробництво (2)'!AD40+'[2]транспортування (2)'!Y37+'[2]постачання (2)'!Y36</f>
        <v>0</v>
      </c>
      <c r="AG41" s="33">
        <f t="shared" si="11"/>
        <v>0</v>
      </c>
      <c r="AH41" s="33">
        <v>213.80999999999997</v>
      </c>
      <c r="AI41" s="33">
        <v>6.6456448662618746</v>
      </c>
      <c r="AJ41" s="33">
        <f>'[2]Виробництво (2)'!AH40+'[2]транспортування (2)'!AB37+'[2]постачання (2)'!AB36</f>
        <v>213.81</v>
      </c>
      <c r="AK41" s="33">
        <f t="shared" si="20"/>
        <v>6.6456448662618754</v>
      </c>
      <c r="AL41" s="1"/>
    </row>
    <row r="42" spans="1:38" ht="21.75" customHeight="1" x14ac:dyDescent="0.25">
      <c r="A42" s="14" t="s">
        <v>80</v>
      </c>
      <c r="B42" s="15" t="s">
        <v>81</v>
      </c>
      <c r="C42" s="13" t="s">
        <v>22</v>
      </c>
      <c r="D42" s="33">
        <v>0</v>
      </c>
      <c r="E42" s="33">
        <f t="shared" si="0"/>
        <v>0</v>
      </c>
      <c r="F42" s="33">
        <f t="shared" si="3"/>
        <v>0</v>
      </c>
      <c r="G42" s="33">
        <v>0</v>
      </c>
      <c r="H42" s="33">
        <v>0</v>
      </c>
      <c r="I42" s="33">
        <v>0</v>
      </c>
      <c r="J42" s="33">
        <v>0</v>
      </c>
      <c r="K42" s="33">
        <f t="shared" si="1"/>
        <v>0</v>
      </c>
      <c r="L42" s="33">
        <f t="shared" si="4"/>
        <v>0</v>
      </c>
      <c r="M42" s="33">
        <v>0</v>
      </c>
      <c r="N42" s="33">
        <f t="shared" si="5"/>
        <v>0</v>
      </c>
      <c r="O42" s="33">
        <v>0</v>
      </c>
      <c r="P42" s="33">
        <v>0</v>
      </c>
      <c r="Q42" s="33">
        <f t="shared" si="2"/>
        <v>0</v>
      </c>
      <c r="R42" s="33">
        <f>J42/$M$45*$T$45</f>
        <v>0</v>
      </c>
      <c r="S42" s="33">
        <f>R42/$R$45*1000</f>
        <v>0</v>
      </c>
      <c r="T42" s="33">
        <v>0</v>
      </c>
      <c r="U42" s="33">
        <f>T42/$T$45*1000</f>
        <v>0</v>
      </c>
      <c r="V42" s="35">
        <v>0</v>
      </c>
      <c r="W42" s="33">
        <v>0</v>
      </c>
      <c r="X42" s="33">
        <f>J42/$M$45*$Z$45</f>
        <v>0</v>
      </c>
      <c r="Y42" s="33">
        <f t="shared" si="21"/>
        <v>0</v>
      </c>
      <c r="Z42" s="33">
        <v>0</v>
      </c>
      <c r="AA42" s="33">
        <f t="shared" si="9"/>
        <v>0</v>
      </c>
      <c r="AB42" s="35">
        <v>0</v>
      </c>
      <c r="AC42" s="33">
        <v>0</v>
      </c>
      <c r="AD42" s="33">
        <f>J42/$M$45*$AF$45</f>
        <v>0</v>
      </c>
      <c r="AE42" s="33">
        <f t="shared" si="19"/>
        <v>0</v>
      </c>
      <c r="AF42" s="33">
        <f>D42/$G$45*$AH$45</f>
        <v>0</v>
      </c>
      <c r="AG42" s="33">
        <f t="shared" si="11"/>
        <v>0</v>
      </c>
      <c r="AH42" s="35">
        <v>0</v>
      </c>
      <c r="AI42" s="33">
        <v>0</v>
      </c>
      <c r="AJ42" s="33">
        <f>J42/$M$45*$AL$45</f>
        <v>0</v>
      </c>
      <c r="AK42" s="33">
        <f t="shared" si="20"/>
        <v>0</v>
      </c>
      <c r="AL42" s="1"/>
    </row>
    <row r="43" spans="1:38" ht="54" customHeight="1" x14ac:dyDescent="0.25">
      <c r="A43" s="21">
        <v>8</v>
      </c>
      <c r="B43" s="22" t="s">
        <v>82</v>
      </c>
      <c r="C43" s="31" t="s">
        <v>22</v>
      </c>
      <c r="D43" s="32">
        <f>D35+D37</f>
        <v>443217.22609000007</v>
      </c>
      <c r="E43" s="33">
        <f t="shared" si="0"/>
        <v>443217.22609000007</v>
      </c>
      <c r="F43" s="33">
        <f t="shared" si="3"/>
        <v>959.45471253195728</v>
      </c>
      <c r="G43" s="32">
        <v>641950.03712390247</v>
      </c>
      <c r="H43" s="32">
        <v>641950.02712390246</v>
      </c>
      <c r="I43" s="33">
        <v>1316.8660566428059</v>
      </c>
      <c r="J43" s="32">
        <f>J35+J37</f>
        <v>647782.9355873171</v>
      </c>
      <c r="K43" s="33">
        <f>R43+X43+AD43+AJ43</f>
        <v>647782.9355873171</v>
      </c>
      <c r="L43" s="33">
        <f t="shared" si="4"/>
        <v>1328.831389696961</v>
      </c>
      <c r="M43" s="33">
        <f>D43/$G$45*$O$45</f>
        <v>362075.84793181351</v>
      </c>
      <c r="N43" s="33">
        <f t="shared" si="5"/>
        <v>948.71922989520033</v>
      </c>
      <c r="O43" s="32">
        <v>490726.22108246171</v>
      </c>
      <c r="P43" s="33">
        <v>1232.2440065178275</v>
      </c>
      <c r="Q43" s="33">
        <f t="shared" si="2"/>
        <v>100</v>
      </c>
      <c r="R43" s="32">
        <f>R35+R37</f>
        <v>495488.9267306893</v>
      </c>
      <c r="S43" s="33">
        <f>R43/$R$45*1000</f>
        <v>1244.2034560799304</v>
      </c>
      <c r="T43" s="33">
        <f>D43/$G$45*$V$45</f>
        <v>161.98580597781535</v>
      </c>
      <c r="U43" s="33">
        <f>T43/$T$45*1000</f>
        <v>1741.7828599765091</v>
      </c>
      <c r="V43" s="32">
        <v>151.02719319603372</v>
      </c>
      <c r="W43" s="33">
        <v>847.68636310384659</v>
      </c>
      <c r="X43" s="32">
        <f>X35+X37</f>
        <v>153.15793278144642</v>
      </c>
      <c r="Y43" s="32">
        <f t="shared" si="21"/>
        <v>859.64579141378977</v>
      </c>
      <c r="Z43" s="33">
        <f>D43/$G$45*$AB$45</f>
        <v>51727.909244319628</v>
      </c>
      <c r="AA43" s="33">
        <f t="shared" si="9"/>
        <v>945.06091612897831</v>
      </c>
      <c r="AB43" s="32">
        <v>96501.099382159518</v>
      </c>
      <c r="AC43" s="33">
        <v>1696.1703341933401</v>
      </c>
      <c r="AD43" s="32">
        <f>AD35+AD37</f>
        <v>97181.511368716834</v>
      </c>
      <c r="AE43" s="32">
        <f>AE35+AE37</f>
        <v>1708.1095867384142</v>
      </c>
      <c r="AF43" s="33">
        <f>D43/$G$45*$AH$45</f>
        <v>29251.483107889104</v>
      </c>
      <c r="AG43" s="33">
        <f t="shared" si="11"/>
        <v>1148.3779486451438</v>
      </c>
      <c r="AH43" s="32">
        <v>54571.679466085174</v>
      </c>
      <c r="AI43" s="33">
        <v>1696.1675655351839</v>
      </c>
      <c r="AJ43" s="32">
        <f>AJ35+AJ37</f>
        <v>54959.339555129576</v>
      </c>
      <c r="AK43" s="32">
        <f>AK35+AK37</f>
        <v>1708.2468208581925</v>
      </c>
      <c r="AL43" s="1"/>
    </row>
    <row r="44" spans="1:38" ht="33.75" hidden="1" customHeight="1" x14ac:dyDescent="0.25">
      <c r="A44" s="21">
        <v>9</v>
      </c>
      <c r="B44" s="22" t="s">
        <v>83</v>
      </c>
      <c r="C44" s="23" t="s">
        <v>84</v>
      </c>
      <c r="D44" s="24">
        <f t="shared" ref="D44:T44" si="22">D43/D45*1000</f>
        <v>959.45471253195728</v>
      </c>
      <c r="E44" s="24"/>
      <c r="F44" s="16"/>
      <c r="G44" s="24">
        <v>1316.8660566428059</v>
      </c>
      <c r="H44" s="24"/>
      <c r="I44" s="16"/>
      <c r="J44" s="24">
        <f>J43/J45*1000</f>
        <v>1328.831389696961</v>
      </c>
      <c r="K44" s="24"/>
      <c r="L44" s="16"/>
      <c r="M44" s="24">
        <f t="shared" si="22"/>
        <v>948.71922989520033</v>
      </c>
      <c r="N44" s="16"/>
      <c r="O44" s="24">
        <f t="shared" si="22"/>
        <v>1232.2440065178275</v>
      </c>
      <c r="P44" s="16"/>
      <c r="Q44" s="16">
        <f t="shared" si="2"/>
        <v>0.20513528787110857</v>
      </c>
      <c r="R44" s="24">
        <f t="shared" si="22"/>
        <v>1244.2034560799304</v>
      </c>
      <c r="S44" s="16"/>
      <c r="T44" s="24">
        <f t="shared" si="22"/>
        <v>1741.7828599765091</v>
      </c>
      <c r="U44" s="16"/>
      <c r="V44" s="24">
        <v>0</v>
      </c>
      <c r="W44" s="16">
        <f>W43</f>
        <v>847.68636310384659</v>
      </c>
      <c r="X44" s="24">
        <f t="shared" ref="X44:AF44" si="23">X43/X45*1000</f>
        <v>859.64579141378977</v>
      </c>
      <c r="Y44" s="16"/>
      <c r="Z44" s="24">
        <f t="shared" si="23"/>
        <v>945.06091612897831</v>
      </c>
      <c r="AA44" s="16"/>
      <c r="AB44" s="24">
        <f>AC43</f>
        <v>1696.1703341933401</v>
      </c>
      <c r="AC44" s="16"/>
      <c r="AD44" s="24">
        <f>AD43/AD45*1000</f>
        <v>1708.1095867384147</v>
      </c>
      <c r="AE44" s="16"/>
      <c r="AF44" s="24">
        <f t="shared" si="23"/>
        <v>1148.3779486451438</v>
      </c>
      <c r="AG44" s="16"/>
      <c r="AH44" s="24">
        <f>AI43</f>
        <v>1696.1675655351839</v>
      </c>
      <c r="AI44" s="16"/>
      <c r="AJ44" s="24">
        <f>AJ43/AJ45*1000</f>
        <v>1708.2468208581925</v>
      </c>
      <c r="AK44" s="16"/>
      <c r="AL44" s="1"/>
    </row>
    <row r="45" spans="1:38" ht="30" hidden="1" customHeight="1" x14ac:dyDescent="0.25">
      <c r="A45" s="37">
        <v>10</v>
      </c>
      <c r="B45" s="38" t="s">
        <v>85</v>
      </c>
      <c r="C45" s="39" t="s">
        <v>86</v>
      </c>
      <c r="D45" s="40">
        <v>461947</v>
      </c>
      <c r="E45" s="40"/>
      <c r="F45" s="41"/>
      <c r="G45" s="42">
        <v>487483.16800000001</v>
      </c>
      <c r="H45" s="42"/>
      <c r="I45" s="41"/>
      <c r="J45" s="40">
        <v>487483.16800000001</v>
      </c>
      <c r="K45" s="40"/>
      <c r="L45" s="41"/>
      <c r="M45" s="40">
        <v>381647</v>
      </c>
      <c r="N45" s="41"/>
      <c r="O45" s="40">
        <v>398237.864</v>
      </c>
      <c r="P45" s="41"/>
      <c r="Q45" s="41"/>
      <c r="R45" s="40">
        <v>398237.864</v>
      </c>
      <c r="S45" s="41"/>
      <c r="T45" s="40">
        <v>93</v>
      </c>
      <c r="U45" s="41"/>
      <c r="V45" s="42">
        <f>X45</f>
        <v>178.16399999999999</v>
      </c>
      <c r="W45" s="41"/>
      <c r="X45" s="40">
        <v>178.16399999999999</v>
      </c>
      <c r="Y45" s="41"/>
      <c r="Z45" s="40">
        <v>54735</v>
      </c>
      <c r="AA45" s="41"/>
      <c r="AB45" s="42">
        <f>AD45</f>
        <v>56894.189999999995</v>
      </c>
      <c r="AC45" s="41"/>
      <c r="AD45" s="40">
        <v>56894.189999999995</v>
      </c>
      <c r="AE45" s="40"/>
      <c r="AF45" s="40">
        <v>25472</v>
      </c>
      <c r="AG45" s="41"/>
      <c r="AH45" s="42">
        <f>AJ45</f>
        <v>32172.949999999997</v>
      </c>
      <c r="AI45" s="41"/>
      <c r="AJ45" s="40">
        <v>32172.949999999997</v>
      </c>
      <c r="AK45" s="41"/>
      <c r="AL45" s="1"/>
    </row>
    <row r="46" spans="1:38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</row>
    <row r="47" spans="1:38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</row>
    <row r="48" spans="1:38" x14ac:dyDescent="0.25">
      <c r="A48" s="2"/>
      <c r="X48" s="2"/>
      <c r="Y48" s="2"/>
      <c r="AD48" s="2"/>
      <c r="AE48" s="2"/>
    </row>
    <row r="49" spans="1:32" x14ac:dyDescent="0.25">
      <c r="A49" s="2"/>
      <c r="X49" s="2"/>
      <c r="Y49" s="2"/>
      <c r="AD49" s="2"/>
      <c r="AE49" s="2"/>
    </row>
    <row r="50" spans="1:32" x14ac:dyDescent="0.25">
      <c r="A50" s="2"/>
      <c r="B50" s="25"/>
      <c r="O50" s="47"/>
      <c r="P50" s="47"/>
      <c r="Q50" s="47"/>
      <c r="R50" s="47"/>
      <c r="X50" s="2"/>
      <c r="Y50" s="2"/>
      <c r="AD50" s="2"/>
      <c r="AE50" s="2"/>
    </row>
    <row r="51" spans="1:32" x14ac:dyDescent="0.25">
      <c r="A51" s="2"/>
      <c r="B51" s="26"/>
      <c r="J51" s="1"/>
      <c r="K51" s="1"/>
      <c r="O51" s="56"/>
      <c r="P51" s="56"/>
      <c r="Q51" s="56"/>
      <c r="R51" s="56"/>
      <c r="X51" s="2"/>
      <c r="Y51" s="2"/>
      <c r="AD51" s="2"/>
      <c r="AE51" s="2"/>
    </row>
    <row r="52" spans="1:32" x14ac:dyDescent="0.25">
      <c r="A52" s="2"/>
      <c r="B52" s="27"/>
      <c r="O52" s="27"/>
      <c r="P52" s="27"/>
      <c r="Q52" s="27"/>
      <c r="R52" s="27"/>
      <c r="X52" s="2"/>
      <c r="Y52" s="2"/>
      <c r="AD52" s="2"/>
      <c r="AE52" s="2"/>
    </row>
    <row r="53" spans="1:32" x14ac:dyDescent="0.25">
      <c r="A53" s="2"/>
      <c r="B53" s="27"/>
      <c r="O53" s="47"/>
      <c r="P53" s="47"/>
      <c r="Q53" s="47"/>
      <c r="R53" s="47"/>
      <c r="X53" s="2"/>
      <c r="Y53" s="2"/>
      <c r="AD53" s="2"/>
      <c r="AE53" s="2"/>
    </row>
    <row r="54" spans="1:32" x14ac:dyDescent="0.25">
      <c r="A54" s="2"/>
      <c r="B54" s="27"/>
      <c r="O54" s="56"/>
      <c r="P54" s="56"/>
      <c r="Q54" s="56"/>
      <c r="R54" s="56"/>
      <c r="X54" s="2"/>
      <c r="Y54" s="2"/>
      <c r="AD54" s="2"/>
      <c r="AE54" s="2"/>
    </row>
    <row r="55" spans="1:32" x14ac:dyDescent="0.25">
      <c r="A55" s="2"/>
      <c r="B55" s="27"/>
      <c r="O55" s="27"/>
      <c r="P55" s="27"/>
      <c r="Q55" s="27"/>
      <c r="R55" s="27"/>
      <c r="X55" s="2"/>
      <c r="Y55" s="2"/>
      <c r="AD55" s="2"/>
      <c r="AE55" s="2"/>
    </row>
    <row r="56" spans="1:32" x14ac:dyDescent="0.25">
      <c r="A56" s="2"/>
      <c r="B56" s="27"/>
      <c r="O56" s="47"/>
      <c r="P56" s="47"/>
      <c r="Q56" s="47"/>
      <c r="R56" s="47"/>
      <c r="X56" s="28"/>
      <c r="Y56" s="28"/>
      <c r="Z56" s="28"/>
      <c r="AA56" s="28"/>
      <c r="AB56" s="28"/>
      <c r="AC56" s="28"/>
      <c r="AD56" s="28"/>
      <c r="AE56" s="28"/>
      <c r="AF56" s="28"/>
    </row>
    <row r="57" spans="1:32" x14ac:dyDescent="0.25">
      <c r="X57" s="28"/>
      <c r="Y57" s="28"/>
      <c r="Z57" s="28"/>
      <c r="AA57" s="28"/>
      <c r="AB57" s="28"/>
      <c r="AC57" s="28"/>
      <c r="AD57" s="28"/>
      <c r="AE57" s="28"/>
      <c r="AF57" s="28"/>
    </row>
  </sheetData>
  <mergeCells count="15">
    <mergeCell ref="AI5:AK5"/>
    <mergeCell ref="O56:R56"/>
    <mergeCell ref="A4:Q4"/>
    <mergeCell ref="A6:A7"/>
    <mergeCell ref="B6:B7"/>
    <mergeCell ref="C6:C7"/>
    <mergeCell ref="D6:L6"/>
    <mergeCell ref="M6:S6"/>
    <mergeCell ref="T6:Y6"/>
    <mergeCell ref="Z6:AE6"/>
    <mergeCell ref="AF6:AK6"/>
    <mergeCell ref="O50:R50"/>
    <mergeCell ref="O51:R51"/>
    <mergeCell ref="O53:R53"/>
    <mergeCell ref="O54:R54"/>
  </mergeCells>
  <pageMargins left="0.19685039370078741" right="0" top="0" bottom="0" header="0" footer="0.51181102362204722"/>
  <pageSetup paperSize="9" scale="97" orientation="portrait" verticalDpi="0" r:id="rId1"/>
  <colBreaks count="1" manualBreakCount="1">
    <brk id="27" max="4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заг. тариф </vt:lpstr>
      <vt:lpstr>'заг. тариф 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2018-01-24T08:53:07Z</cp:lastPrinted>
  <dcterms:created xsi:type="dcterms:W3CDTF">2018-01-24T08:31:31Z</dcterms:created>
  <dcterms:modified xsi:type="dcterms:W3CDTF">2018-02-05T10:09:40Z</dcterms:modified>
</cp:coreProperties>
</file>